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феврал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<sst xmlns="http://schemas.openxmlformats.org/spreadsheetml/2006/main" count="50" uniqueCount="31">
  <si>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</si>
  <si>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</si>
  <si>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</si>
  <si>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</si>
  <si>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</si>
  <si>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</si>
  <si>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</si>
  <si>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</si>
  <si>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</si>
  <si>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</si>
  <si>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</si>
  <si>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</si>
  <si>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</si>
  <si>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</si>
  <si>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</si>
  <si>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</si>
  <si>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</si>
  <si>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</si>
  <si>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</si>
  <si>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</si>
  <si>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</si>
  <si>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</si>
  <si>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</si>
  <si>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</si>
  <si>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</si>
  <si>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>Сбытовая надбавка гарантирующего поставщика, утв. Решением №444 20.12.2011 г.   №505 от 26.12.2011 г.  руб./кВт·ч</t>
  </si>
  <si>
    <t>Сбытовая надбавка гарантирующего поставщика, утв. Решением №444 20.12.2011 г.,  №505 от 26.12.2011 г.  руб./кВт·ч</t>
  </si>
  <si>
    <t xml:space="preserve">Прогноз средневзвешенных нерегулируемых цен на электроэнергию и мощность 
на февраль 2012 г. для потребителей </t>
  </si>
  <si>
    <t>Прогнозные средневзвешенные нерегулируемые цены на февраль 2012  г., руб./кВт·ч 
(без учета НДС)</t>
  </si>
  <si>
    <t>Прогнозные средневзвешенные нерегулируемые цены на февраль 2012 г., руб./кВт·ч 
(без учета НДС)</t>
  </si>
  <si>
    <t>Прогнозные средневзвешенные нерегулируемые  цены на февраль 2012 г., руб./кВт·мес 
(без учета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</si>
</sst>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5" xfId="0" applyNumberFormat="1" applyFont="1" applyFill="1" applyBorder="1" applyAlignment="1">
      <alignment horizontal="center" vertical="center" wrapText="1"/>
    </xf>
    <xf numFmtId="166" fontId="7" fillId="33" borderId="16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G31" sqref="G31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14062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8" t="s">
        <v>27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24</v>
      </c>
      <c r="D4" s="24" t="s">
        <v>26</v>
      </c>
      <c r="E4" s="3" t="s">
        <v>23</v>
      </c>
      <c r="F4" s="3" t="s">
        <v>17</v>
      </c>
      <c r="G4" s="12" t="s">
        <v>28</v>
      </c>
    </row>
    <row r="5" spans="1:12" ht="12.75">
      <c r="A5" s="4"/>
      <c r="B5" s="4"/>
      <c r="C5" s="7"/>
      <c r="D5" s="7"/>
      <c r="E5" s="7"/>
      <c r="F5" s="7"/>
      <c r="G5" s="7"/>
      <c r="I5" s="18"/>
      <c r="K5" s="19"/>
      <c r="L5" s="18"/>
    </row>
    <row r="6" spans="1:12" ht="12.75">
      <c r="A6" s="25" t="s">
        <v>0</v>
      </c>
      <c r="B6" s="2" t="s">
        <v>4</v>
      </c>
      <c r="C6" s="21">
        <v>1.339176</v>
      </c>
      <c r="D6" s="8">
        <v>0.15682</v>
      </c>
      <c r="E6" s="8">
        <v>0.002388</v>
      </c>
      <c r="F6" s="9">
        <v>1.03696</v>
      </c>
      <c r="G6" s="8">
        <f>C6+D6+E6+F6</f>
        <v>2.5353440000000003</v>
      </c>
      <c r="I6" s="18"/>
      <c r="L6" s="18"/>
    </row>
    <row r="7" spans="1:12" ht="12.75">
      <c r="A7" s="26"/>
      <c r="B7" s="2" t="s">
        <v>11</v>
      </c>
      <c r="C7" s="21">
        <v>1.339176</v>
      </c>
      <c r="D7" s="8">
        <v>0.15682</v>
      </c>
      <c r="E7" s="8">
        <v>0.002388</v>
      </c>
      <c r="F7" s="9">
        <v>1.07796</v>
      </c>
      <c r="G7" s="8">
        <f aca="true" t="shared" si="0" ref="G7:G12">C7+D7+E7+F7</f>
        <v>2.5763439999999997</v>
      </c>
      <c r="I7" s="18"/>
      <c r="L7" s="18"/>
    </row>
    <row r="8" spans="1:12" ht="12.75">
      <c r="A8" s="26"/>
      <c r="B8" s="2" t="s">
        <v>12</v>
      </c>
      <c r="C8" s="21">
        <v>1.339176</v>
      </c>
      <c r="D8" s="8">
        <v>0.15682</v>
      </c>
      <c r="E8" s="8">
        <v>0.002388</v>
      </c>
      <c r="F8" s="9">
        <v>1.11067</v>
      </c>
      <c r="G8" s="8">
        <f t="shared" si="0"/>
        <v>2.609054</v>
      </c>
      <c r="I8" s="18"/>
      <c r="L8" s="18"/>
    </row>
    <row r="9" spans="1:12" ht="12.75">
      <c r="A9" s="26"/>
      <c r="B9" s="2" t="s">
        <v>13</v>
      </c>
      <c r="C9" s="21">
        <v>1.339176</v>
      </c>
      <c r="D9" s="8">
        <v>0.15682</v>
      </c>
      <c r="E9" s="8">
        <v>0.002388</v>
      </c>
      <c r="F9" s="9">
        <v>1.14913</v>
      </c>
      <c r="G9" s="8">
        <f t="shared" si="0"/>
        <v>2.647514</v>
      </c>
      <c r="I9" s="18"/>
      <c r="J9" s="23"/>
      <c r="L9" s="18"/>
    </row>
    <row r="10" spans="1:12" ht="12.75">
      <c r="A10" s="26"/>
      <c r="B10" s="2" t="s">
        <v>10</v>
      </c>
      <c r="C10" s="21">
        <v>1.339176</v>
      </c>
      <c r="D10" s="8">
        <v>0.15682</v>
      </c>
      <c r="E10" s="8">
        <v>0.002388</v>
      </c>
      <c r="F10" s="9">
        <v>1.19497</v>
      </c>
      <c r="G10" s="8">
        <f t="shared" si="0"/>
        <v>2.6933540000000002</v>
      </c>
      <c r="I10" s="18"/>
      <c r="L10" s="18"/>
    </row>
    <row r="11" spans="1:12" ht="12.75">
      <c r="A11" s="26"/>
      <c r="B11" s="2" t="s">
        <v>14</v>
      </c>
      <c r="C11" s="21">
        <v>1.339176</v>
      </c>
      <c r="D11" s="8">
        <v>0.15682</v>
      </c>
      <c r="E11" s="8">
        <v>0.002388</v>
      </c>
      <c r="F11" s="9">
        <v>1.25024</v>
      </c>
      <c r="G11" s="8">
        <f t="shared" si="0"/>
        <v>2.748624</v>
      </c>
      <c r="L11" s="18"/>
    </row>
    <row r="12" spans="1:12" ht="12.75">
      <c r="A12" s="27"/>
      <c r="B12" s="2" t="s">
        <v>9</v>
      </c>
      <c r="C12" s="21">
        <v>1.339176</v>
      </c>
      <c r="D12" s="8">
        <v>0.15682</v>
      </c>
      <c r="E12" s="8">
        <v>0.002388</v>
      </c>
      <c r="F12" s="9">
        <v>1.31888</v>
      </c>
      <c r="G12" s="8">
        <f t="shared" si="0"/>
        <v>2.8172639999999998</v>
      </c>
      <c r="L12" s="18"/>
    </row>
    <row r="13" spans="1:11" ht="12.75">
      <c r="A13" s="4"/>
      <c r="B13" s="4"/>
      <c r="C13" s="7"/>
      <c r="D13" s="7"/>
      <c r="E13" s="7"/>
      <c r="F13" s="7"/>
      <c r="G13" s="7"/>
      <c r="K13" s="19"/>
    </row>
    <row r="14" spans="1:7" ht="12.75">
      <c r="A14" s="25" t="s">
        <v>1</v>
      </c>
      <c r="B14" s="2" t="s">
        <v>4</v>
      </c>
      <c r="C14" s="21">
        <v>2.301765</v>
      </c>
      <c r="D14" s="8">
        <v>0.15682</v>
      </c>
      <c r="E14" s="8">
        <v>0.002388</v>
      </c>
      <c r="F14" s="9">
        <v>1.03696</v>
      </c>
      <c r="G14" s="8">
        <f>SUM(C14:F14)</f>
        <v>3.497933</v>
      </c>
    </row>
    <row r="15" spans="1:11" ht="15">
      <c r="A15" s="26"/>
      <c r="B15" s="2" t="s">
        <v>11</v>
      </c>
      <c r="C15" s="21">
        <v>2.301765</v>
      </c>
      <c r="D15" s="8">
        <v>0.15682</v>
      </c>
      <c r="E15" s="8">
        <v>0.002388</v>
      </c>
      <c r="F15" s="9">
        <v>1.07796</v>
      </c>
      <c r="G15" s="8">
        <f aca="true" t="shared" si="1" ref="G15:G20">SUM(C15:F15)</f>
        <v>3.538933</v>
      </c>
      <c r="K15" s="22"/>
    </row>
    <row r="16" spans="1:7" ht="12.75">
      <c r="A16" s="26"/>
      <c r="B16" s="2" t="s">
        <v>12</v>
      </c>
      <c r="C16" s="21">
        <v>2.301765</v>
      </c>
      <c r="D16" s="8">
        <v>0.15682</v>
      </c>
      <c r="E16" s="8">
        <v>0.002388</v>
      </c>
      <c r="F16" s="9">
        <v>1.11067</v>
      </c>
      <c r="G16" s="8">
        <f t="shared" si="1"/>
        <v>3.571643</v>
      </c>
    </row>
    <row r="17" spans="1:7" ht="12.75">
      <c r="A17" s="26"/>
      <c r="B17" s="2" t="s">
        <v>13</v>
      </c>
      <c r="C17" s="21">
        <v>2.301765</v>
      </c>
      <c r="D17" s="8">
        <v>0.15682</v>
      </c>
      <c r="E17" s="8">
        <v>0.002388</v>
      </c>
      <c r="F17" s="9">
        <v>1.14913</v>
      </c>
      <c r="G17" s="8">
        <f t="shared" si="1"/>
        <v>3.610103</v>
      </c>
    </row>
    <row r="18" spans="1:7" ht="12.75">
      <c r="A18" s="26"/>
      <c r="B18" s="2" t="s">
        <v>10</v>
      </c>
      <c r="C18" s="21">
        <v>2.301765</v>
      </c>
      <c r="D18" s="8">
        <v>0.15682</v>
      </c>
      <c r="E18" s="8">
        <v>0.002388</v>
      </c>
      <c r="F18" s="9">
        <v>1.19497</v>
      </c>
      <c r="G18" s="8">
        <f t="shared" si="1"/>
        <v>3.655943</v>
      </c>
    </row>
    <row r="19" spans="1:7" ht="12.75">
      <c r="A19" s="26"/>
      <c r="B19" s="2" t="s">
        <v>14</v>
      </c>
      <c r="C19" s="21">
        <v>2.301765</v>
      </c>
      <c r="D19" s="8">
        <v>0.15682</v>
      </c>
      <c r="E19" s="8">
        <v>0.002388</v>
      </c>
      <c r="F19" s="9">
        <v>1.25024</v>
      </c>
      <c r="G19" s="8">
        <f t="shared" si="1"/>
        <v>3.711213</v>
      </c>
    </row>
    <row r="20" spans="1:8" ht="12.75">
      <c r="A20" s="27"/>
      <c r="B20" s="2" t="s">
        <v>9</v>
      </c>
      <c r="C20" s="21">
        <v>2.301765</v>
      </c>
      <c r="D20" s="8">
        <v>0.15682</v>
      </c>
      <c r="E20" s="8">
        <v>0.002388</v>
      </c>
      <c r="F20" s="9">
        <v>1.31888</v>
      </c>
      <c r="G20" s="8">
        <f t="shared" si="1"/>
        <v>3.779853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5" t="s">
        <v>0</v>
      </c>
      <c r="B22" s="2" t="s">
        <v>5</v>
      </c>
      <c r="C22" s="21">
        <v>1.339176</v>
      </c>
      <c r="D22" s="8">
        <v>0.15682</v>
      </c>
      <c r="E22" s="8">
        <v>0.002388</v>
      </c>
      <c r="F22" s="8">
        <v>0.51247</v>
      </c>
      <c r="G22" s="8">
        <f>SUM(C22:F22)</f>
        <v>2.010854</v>
      </c>
    </row>
    <row r="23" spans="1:7" ht="12.75">
      <c r="A23" s="26"/>
      <c r="B23" s="2" t="s">
        <v>6</v>
      </c>
      <c r="C23" s="21">
        <v>1.339176</v>
      </c>
      <c r="D23" s="8">
        <v>0.15682</v>
      </c>
      <c r="E23" s="8">
        <v>0.002388</v>
      </c>
      <c r="F23" s="8">
        <v>0.93364</v>
      </c>
      <c r="G23" s="8">
        <f>SUM(C23:F23)</f>
        <v>2.432024</v>
      </c>
    </row>
    <row r="24" spans="1:7" ht="12.75">
      <c r="A24" s="27"/>
      <c r="B24" s="2" t="s">
        <v>7</v>
      </c>
      <c r="C24" s="21">
        <v>1.339176</v>
      </c>
      <c r="D24" s="8">
        <v>0.15682</v>
      </c>
      <c r="E24" s="8">
        <v>0.002388</v>
      </c>
      <c r="F24" s="8">
        <v>2.67935</v>
      </c>
      <c r="G24" s="8">
        <f>SUM(C24:F24)</f>
        <v>4.177734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5" t="s">
        <v>1</v>
      </c>
      <c r="B26" s="2" t="s">
        <v>5</v>
      </c>
      <c r="C26" s="21">
        <v>2.301765</v>
      </c>
      <c r="D26" s="8">
        <v>0.15682</v>
      </c>
      <c r="E26" s="8">
        <v>0.002388</v>
      </c>
      <c r="F26" s="8">
        <v>0.51247</v>
      </c>
      <c r="G26" s="8">
        <f>SUM(C26:F26)</f>
        <v>2.973443</v>
      </c>
    </row>
    <row r="27" spans="1:7" ht="12.75">
      <c r="A27" s="26"/>
      <c r="B27" s="2" t="s">
        <v>6</v>
      </c>
      <c r="C27" s="21">
        <v>2.301765</v>
      </c>
      <c r="D27" s="8">
        <v>0.15682</v>
      </c>
      <c r="E27" s="8">
        <v>0.002388</v>
      </c>
      <c r="F27" s="8">
        <v>0.93364</v>
      </c>
      <c r="G27" s="8">
        <f>SUM(C27:F27)</f>
        <v>3.394613</v>
      </c>
    </row>
    <row r="28" spans="1:7" ht="12.75">
      <c r="A28" s="27"/>
      <c r="B28" s="2" t="s">
        <v>7</v>
      </c>
      <c r="C28" s="21">
        <v>2.301765</v>
      </c>
      <c r="D28" s="8">
        <v>0.15682</v>
      </c>
      <c r="E28" s="8">
        <v>0.002388</v>
      </c>
      <c r="F28" s="8">
        <v>2.67935</v>
      </c>
      <c r="G28" s="8">
        <f>SUM(C28:F28)</f>
        <v>5.140323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92.25" customHeight="1">
      <c r="A30" s="11"/>
      <c r="B30" s="15"/>
      <c r="C30" s="11" t="s">
        <v>19</v>
      </c>
      <c r="D30" s="11" t="s">
        <v>25</v>
      </c>
      <c r="E30" s="11" t="s">
        <v>16</v>
      </c>
      <c r="F30" s="15" t="s">
        <v>20</v>
      </c>
      <c r="G30" s="15" t="s">
        <v>29</v>
      </c>
    </row>
    <row r="31" spans="1:7" ht="12.75">
      <c r="A31" s="14" t="s">
        <v>0</v>
      </c>
      <c r="B31" s="2" t="s">
        <v>18</v>
      </c>
      <c r="C31" s="8">
        <v>0.191866</v>
      </c>
      <c r="D31" s="8">
        <v>0.15682</v>
      </c>
      <c r="E31" s="8">
        <v>0.002388</v>
      </c>
      <c r="F31" s="20">
        <v>0.66844</v>
      </c>
      <c r="G31" s="8">
        <f>SUM(C31:F31)</f>
        <v>1.019514</v>
      </c>
    </row>
    <row r="32" spans="1:7" ht="12.75">
      <c r="A32" s="14" t="s">
        <v>1</v>
      </c>
      <c r="B32" s="2" t="s">
        <v>18</v>
      </c>
      <c r="C32" s="8">
        <v>0.45537</v>
      </c>
      <c r="D32" s="8">
        <v>0.15682</v>
      </c>
      <c r="E32" s="8">
        <v>0.002388</v>
      </c>
      <c r="F32" s="20">
        <v>0.66844</v>
      </c>
      <c r="G32" s="8">
        <f>SUM(C32:F32)</f>
        <v>1.283018</v>
      </c>
    </row>
    <row r="33" spans="1:7" ht="13.5" customHeight="1">
      <c r="A33" s="16"/>
      <c r="B33" s="17"/>
      <c r="C33" s="16"/>
      <c r="D33" s="16"/>
      <c r="E33" s="16"/>
      <c r="F33" s="16"/>
      <c r="G33" s="16"/>
    </row>
    <row r="34" spans="1:11" ht="76.5" customHeight="1">
      <c r="A34" s="11"/>
      <c r="B34" s="15"/>
      <c r="C34" s="29" t="s">
        <v>22</v>
      </c>
      <c r="D34" s="30"/>
      <c r="E34" s="33" t="s">
        <v>21</v>
      </c>
      <c r="F34" s="33"/>
      <c r="G34" s="15" t="s">
        <v>30</v>
      </c>
      <c r="K34" s="18"/>
    </row>
    <row r="35" spans="1:7" ht="12.75">
      <c r="A35" s="14" t="s">
        <v>0</v>
      </c>
      <c r="B35" s="2" t="s">
        <v>18</v>
      </c>
      <c r="C35" s="31">
        <v>853.122731</v>
      </c>
      <c r="D35" s="32"/>
      <c r="E35" s="34">
        <v>230.32697</v>
      </c>
      <c r="F35" s="34"/>
      <c r="G35" s="8">
        <f>SUM(C35:F35)</f>
        <v>1083.449701</v>
      </c>
    </row>
    <row r="36" spans="1:7" ht="12.75">
      <c r="A36" s="14" t="s">
        <v>1</v>
      </c>
      <c r="B36" s="2" t="s">
        <v>18</v>
      </c>
      <c r="C36" s="31">
        <v>1399.724837</v>
      </c>
      <c r="D36" s="32"/>
      <c r="E36" s="34">
        <v>230.32697</v>
      </c>
      <c r="F36" s="34"/>
      <c r="G36" s="8">
        <f>SUM(C36:F36)</f>
        <v>1630.051807</v>
      </c>
    </row>
  </sheetData>
  <sheetProtection/>
  <mergeCells count="11">
    <mergeCell ref="A22:A24"/>
    <mergeCell ref="A26:A28"/>
    <mergeCell ref="A1:G2"/>
    <mergeCell ref="C34:D34"/>
    <mergeCell ref="C35:D35"/>
    <mergeCell ref="C36:D36"/>
    <mergeCell ref="E34:F34"/>
    <mergeCell ref="E35:F35"/>
    <mergeCell ref="E36:F36"/>
    <mergeCell ref="A6:A12"/>
    <mergeCell ref="A14:A20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февраль'!1:1,"AAAAAF//OwA=",0)</f>
        <v>#VALUE!</v>
      </c>
      <c r="B1" t="e">
        <f>AND('Нерегулируемая цена на февраль'!A1,"AAAAAF//OwE=")</f>
        <v>#VALUE!</v>
      </c>
      <c r="C1" t="e">
        <f>AND('Нерегулируемая цена на февраль'!B1,"AAAAAF//OwI=")</f>
        <v>#VALUE!</v>
      </c>
      <c r="D1" t="e">
        <f>AND('Нерегулируемая цена на февраль'!C1,"AAAAAF//OwM=")</f>
        <v>#VALUE!</v>
      </c>
      <c r="E1" t="e">
        <f>AND('Нерегулируемая цена на февраль'!D1,"AAAAAF//OwQ=")</f>
        <v>#VALUE!</v>
      </c>
      <c r="F1" t="e">
        <f>AND('Нерегулируемая цена на февраль'!E1,"AAAAAF//OwU=")</f>
        <v>#VALUE!</v>
      </c>
      <c r="G1" t="e">
        <f>AND('Нерегулируемая цена на февраль'!F1,"AAAAAF//OwY=")</f>
        <v>#VALUE!</v>
      </c>
      <c r="H1" t="e">
        <f>AND('Нерегулируемая цена на февраль'!G1,"AAAAAF//Owc=")</f>
        <v>#VALUE!</v>
      </c>
      <c r="I1" t="e">
        <f>AND('Нерегулируемая цена на февраль'!H1,"AAAAAF//Owg=")</f>
        <v>#VALUE!</v>
      </c>
      <c r="J1" t="e">
        <f>AND('Нерегулируемая цена на февраль'!I1,"AAAAAF//Owk=")</f>
        <v>#VALUE!</v>
      </c>
      <c r="K1" t="e">
        <f>AND('Нерегулируемая цена на февраль'!J1,"AAAAAF//Owo=")</f>
        <v>#VALUE!</v>
      </c>
      <c r="L1" t="e">
        <f>AND('Нерегулируемая цена на февраль'!K1,"AAAAAF//Ows=")</f>
        <v>#VALUE!</v>
      </c>
      <c r="M1" t="e">
        <f>AND('Нерегулируемая цена на февраль'!L1,"AAAAAF//Oww=")</f>
        <v>#VALUE!</v>
      </c>
      <c r="N1" t="e">
        <f>AND('Нерегулируемая цена на февраль'!M1,"AAAAAF//Ow0=")</f>
        <v>#VALUE!</v>
      </c>
      <c r="O1" t="e">
        <f>AND('Нерегулируемая цена на февраль'!N1,"AAAAAF//Ow4=")</f>
        <v>#VALUE!</v>
      </c>
      <c r="P1" t="e">
        <f>AND('Нерегулируемая цена на февраль'!O1,"AAAAAF//Ow8=")</f>
        <v>#VALUE!</v>
      </c>
      <c r="Q1" t="e">
        <f>AND('Нерегулируемая цена на февраль'!P1,"AAAAAF//OxA=")</f>
        <v>#VALUE!</v>
      </c>
      <c r="R1" t="e">
        <f>AND('Нерегулируемая цена на февраль'!Q1,"AAAAAF//OxE=")</f>
        <v>#VALUE!</v>
      </c>
      <c r="S1" t="e">
        <f>AND('Нерегулируемая цена на февраль'!R1,"AAAAAF//OxI=")</f>
        <v>#VALUE!</v>
      </c>
      <c r="T1" t="e">
        <f>AND('Нерегулируемая цена на февраль'!S1,"AAAAAF//OxM=")</f>
        <v>#VALUE!</v>
      </c>
      <c r="U1" t="e">
        <f>AND('Нерегулируемая цена на февраль'!T1,"AAAAAF//OxQ=")</f>
        <v>#VALUE!</v>
      </c>
      <c r="V1">
        <f>IF('Нерегулируемая цена на февраль'!2:2,"AAAAAF//OxU=",0)</f>
        <v>0</v>
      </c>
      <c r="W1" t="e">
        <f>AND('Нерегулируемая цена на февраль'!A2,"AAAAAF//OxY=")</f>
        <v>#VALUE!</v>
      </c>
      <c r="X1" t="e">
        <f>AND('Нерегулируемая цена на февраль'!B2,"AAAAAF//Oxc=")</f>
        <v>#VALUE!</v>
      </c>
      <c r="Y1" t="e">
        <f>AND('Нерегулируемая цена на февраль'!C2,"AAAAAF//Oxg=")</f>
        <v>#VALUE!</v>
      </c>
      <c r="Z1" t="e">
        <f>AND('Нерегулируемая цена на февраль'!D2,"AAAAAF//Oxk=")</f>
        <v>#VALUE!</v>
      </c>
      <c r="AA1" t="e">
        <f>AND('Нерегулируемая цена на февраль'!E2,"AAAAAF//Oxo=")</f>
        <v>#VALUE!</v>
      </c>
      <c r="AB1" t="e">
        <f>AND('Нерегулируемая цена на февраль'!F2,"AAAAAF//Oxs=")</f>
        <v>#VALUE!</v>
      </c>
      <c r="AC1" t="e">
        <f>AND('Нерегулируемая цена на февраль'!G2,"AAAAAF//Oxw=")</f>
        <v>#VALUE!</v>
      </c>
      <c r="AD1" t="e">
        <f>AND('Нерегулируемая цена на февраль'!H2,"AAAAAF//Ox0=")</f>
        <v>#VALUE!</v>
      </c>
      <c r="AE1" t="e">
        <f>AND('Нерегулируемая цена на февраль'!I2,"AAAAAF//Ox4=")</f>
        <v>#VALUE!</v>
      </c>
      <c r="AF1" t="e">
        <f>AND('Нерегулируемая цена на февраль'!J2,"AAAAAF//Ox8=")</f>
        <v>#VALUE!</v>
      </c>
      <c r="AG1" t="e">
        <f>AND('Нерегулируемая цена на февраль'!K2,"AAAAAF//OyA=")</f>
        <v>#VALUE!</v>
      </c>
      <c r="AH1" t="e">
        <f>AND('Нерегулируемая цена на февраль'!L2,"AAAAAF//OyE=")</f>
        <v>#VALUE!</v>
      </c>
      <c r="AI1" t="e">
        <f>AND('Нерегулируемая цена на февраль'!M2,"AAAAAF//OyI=")</f>
        <v>#VALUE!</v>
      </c>
      <c r="AJ1" t="e">
        <f>AND('Нерегулируемая цена на февраль'!N2,"AAAAAF//OyM=")</f>
        <v>#VALUE!</v>
      </c>
      <c r="AK1" t="e">
        <f>AND('Нерегулируемая цена на февраль'!O2,"AAAAAF//OyQ=")</f>
        <v>#VALUE!</v>
      </c>
      <c r="AL1" t="e">
        <f>AND('Нерегулируемая цена на февраль'!P2,"AAAAAF//OyU=")</f>
        <v>#VALUE!</v>
      </c>
      <c r="AM1" t="e">
        <f>AND('Нерегулируемая цена на февраль'!Q2,"AAAAAF//OyY=")</f>
        <v>#VALUE!</v>
      </c>
      <c r="AN1" t="e">
        <f>AND('Нерегулируемая цена на февраль'!R2,"AAAAAF//Oyc=")</f>
        <v>#VALUE!</v>
      </c>
      <c r="AO1" t="e">
        <f>AND('Нерегулируемая цена на февраль'!S2,"AAAAAF//Oyg=")</f>
        <v>#VALUE!</v>
      </c>
      <c r="AP1" t="e">
        <f>AND('Нерегулируемая цена на февраль'!T2,"AAAAAF//Oyk=")</f>
        <v>#VALUE!</v>
      </c>
      <c r="AQ1">
        <f>IF('Нерегулируемая цена на февраль'!3:3,"AAAAAF//Oyo=",0)</f>
        <v>0</v>
      </c>
      <c r="AR1" t="e">
        <f>AND('Нерегулируемая цена на февраль'!A3,"AAAAAF//Oys=")</f>
        <v>#VALUE!</v>
      </c>
      <c r="AS1" t="e">
        <f>AND('Нерегулируемая цена на февраль'!B3,"AAAAAF//Oyw=")</f>
        <v>#VALUE!</v>
      </c>
      <c r="AT1" t="e">
        <f>AND('Нерегулируемая цена на февраль'!C3,"AAAAAF//Oy0=")</f>
        <v>#VALUE!</v>
      </c>
      <c r="AU1" t="e">
        <f>AND('Нерегулируемая цена на февраль'!D3,"AAAAAF//Oy4=")</f>
        <v>#VALUE!</v>
      </c>
      <c r="AV1" t="e">
        <f>AND('Нерегулируемая цена на февраль'!E3,"AAAAAF//Oy8=")</f>
        <v>#VALUE!</v>
      </c>
      <c r="AW1" t="e">
        <f>AND('Нерегулируемая цена на февраль'!F3,"AAAAAF//OzA=")</f>
        <v>#VALUE!</v>
      </c>
      <c r="AX1" t="e">
        <f>AND('Нерегулируемая цена на февраль'!G3,"AAAAAF//OzE=")</f>
        <v>#VALUE!</v>
      </c>
      <c r="AY1" t="e">
        <f>AND('Нерегулируемая цена на февраль'!H3,"AAAAAF//OzI=")</f>
        <v>#VALUE!</v>
      </c>
      <c r="AZ1" t="e">
        <f>AND('Нерегулируемая цена на февраль'!I3,"AAAAAF//OzM=")</f>
        <v>#VALUE!</v>
      </c>
      <c r="BA1" t="e">
        <f>AND('Нерегулируемая цена на февраль'!J3,"AAAAAF//OzQ=")</f>
        <v>#VALUE!</v>
      </c>
      <c r="BB1" t="e">
        <f>AND('Нерегулируемая цена на февраль'!K3,"AAAAAF//OzU=")</f>
        <v>#VALUE!</v>
      </c>
      <c r="BC1" t="e">
        <f>AND('Нерегулируемая цена на февраль'!L3,"AAAAAF//OzY=")</f>
        <v>#VALUE!</v>
      </c>
      <c r="BD1" t="e">
        <f>AND('Нерегулируемая цена на февраль'!M3,"AAAAAF//Ozc=")</f>
        <v>#VALUE!</v>
      </c>
      <c r="BE1" t="e">
        <f>AND('Нерегулируемая цена на февраль'!N3,"AAAAAF//Ozg=")</f>
        <v>#VALUE!</v>
      </c>
      <c r="BF1" t="e">
        <f>AND('Нерегулируемая цена на февраль'!O3,"AAAAAF//Ozk=")</f>
        <v>#VALUE!</v>
      </c>
      <c r="BG1" t="e">
        <f>AND('Нерегулируемая цена на февраль'!P3,"AAAAAF//Ozo=")</f>
        <v>#VALUE!</v>
      </c>
      <c r="BH1" t="e">
        <f>AND('Нерегулируемая цена на февраль'!Q3,"AAAAAF//Ozs=")</f>
        <v>#VALUE!</v>
      </c>
      <c r="BI1" t="e">
        <f>AND('Нерегулируемая цена на февраль'!R3,"AAAAAF//Ozw=")</f>
        <v>#VALUE!</v>
      </c>
      <c r="BJ1" t="e">
        <f>AND('Нерегулируемая цена на февраль'!S3,"AAAAAF//Oz0=")</f>
        <v>#VALUE!</v>
      </c>
      <c r="BK1" t="e">
        <f>AND('Нерегулируемая цена на февраль'!T3,"AAAAAF//Oz4=")</f>
        <v>#VALUE!</v>
      </c>
      <c r="BL1">
        <f>IF('Нерегулируемая цена на февраль'!4:4,"AAAAAF//Oz8=",0)</f>
        <v>0</v>
      </c>
      <c r="BM1" t="e">
        <f>AND('Нерегулируемая цена на февраль'!A4,"AAAAAF//O0A=")</f>
        <v>#VALUE!</v>
      </c>
      <c r="BN1" t="e">
        <f>AND('Нерегулируемая цена на февраль'!B4,"AAAAAF//O0E=")</f>
        <v>#VALUE!</v>
      </c>
      <c r="BO1" t="e">
        <f>AND('Нерегулируемая цена на февраль'!C4,"AAAAAF//O0I=")</f>
        <v>#VALUE!</v>
      </c>
      <c r="BP1" t="e">
        <f>AND('Нерегулируемая цена на февраль'!D4,"AAAAAF//O0M=")</f>
        <v>#VALUE!</v>
      </c>
      <c r="BQ1" t="e">
        <f>AND('Нерегулируемая цена на февраль'!E4,"AAAAAF//O0Q=")</f>
        <v>#VALUE!</v>
      </c>
      <c r="BR1" t="e">
        <f>AND('Нерегулируемая цена на февраль'!F4,"AAAAAF//O0U=")</f>
        <v>#VALUE!</v>
      </c>
      <c r="BS1" t="e">
        <f>AND('Нерегулируемая цена на февраль'!G4,"AAAAAF//O0Y=")</f>
        <v>#VALUE!</v>
      </c>
      <c r="BT1" t="e">
        <f>AND('Нерегулируемая цена на февраль'!H4,"AAAAAF//O0c=")</f>
        <v>#VALUE!</v>
      </c>
      <c r="BU1" t="e">
        <f>AND('Нерегулируемая цена на февраль'!I4,"AAAAAF//O0g=")</f>
        <v>#VALUE!</v>
      </c>
      <c r="BV1" t="e">
        <f>AND('Нерегулируемая цена на февраль'!J4,"AAAAAF//O0k=")</f>
        <v>#VALUE!</v>
      </c>
      <c r="BW1" t="e">
        <f>AND('Нерегулируемая цена на февраль'!K4,"AAAAAF//O0o=")</f>
        <v>#VALUE!</v>
      </c>
      <c r="BX1" t="e">
        <f>AND('Нерегулируемая цена на февраль'!L4,"AAAAAF//O0s=")</f>
        <v>#VALUE!</v>
      </c>
      <c r="BY1" t="e">
        <f>AND('Нерегулируемая цена на февраль'!M4,"AAAAAF//O0w=")</f>
        <v>#VALUE!</v>
      </c>
      <c r="BZ1" t="e">
        <f>AND('Нерегулируемая цена на февраль'!N4,"AAAAAF//O00=")</f>
        <v>#VALUE!</v>
      </c>
      <c r="CA1" t="e">
        <f>AND('Нерегулируемая цена на февраль'!O4,"AAAAAF//O04=")</f>
        <v>#VALUE!</v>
      </c>
      <c r="CB1" t="e">
        <f>AND('Нерегулируемая цена на февраль'!P4,"AAAAAF//O08=")</f>
        <v>#VALUE!</v>
      </c>
      <c r="CC1" t="e">
        <f>AND('Нерегулируемая цена на февраль'!Q4,"AAAAAF//O1A=")</f>
        <v>#VALUE!</v>
      </c>
      <c r="CD1" t="e">
        <f>AND('Нерегулируемая цена на февраль'!R4,"AAAAAF//O1E=")</f>
        <v>#VALUE!</v>
      </c>
      <c r="CE1" t="e">
        <f>AND('Нерегулируемая цена на февраль'!S4,"AAAAAF//O1I=")</f>
        <v>#VALUE!</v>
      </c>
      <c r="CF1" t="e">
        <f>AND('Нерегулируемая цена на февраль'!T4,"AAAAAF//O1M=")</f>
        <v>#VALUE!</v>
      </c>
      <c r="CG1">
        <f>IF('Нерегулируемая цена на февраль'!5:5,"AAAAAF//O1Q=",0)</f>
        <v>0</v>
      </c>
      <c r="CH1" t="e">
        <f>AND('Нерегулируемая цена на февраль'!A5,"AAAAAF//O1U=")</f>
        <v>#VALUE!</v>
      </c>
      <c r="CI1" t="e">
        <f>AND('Нерегулируемая цена на февраль'!B5,"AAAAAF//O1Y=")</f>
        <v>#VALUE!</v>
      </c>
      <c r="CJ1" t="e">
        <f>AND('Нерегулируемая цена на февраль'!C5,"AAAAAF//O1c=")</f>
        <v>#VALUE!</v>
      </c>
      <c r="CK1" t="e">
        <f>AND('Нерегулируемая цена на февраль'!D5,"AAAAAF//O1g=")</f>
        <v>#VALUE!</v>
      </c>
      <c r="CL1" t="e">
        <f>AND('Нерегулируемая цена на февраль'!E5,"AAAAAF//O1k=")</f>
        <v>#VALUE!</v>
      </c>
      <c r="CM1" t="e">
        <f>AND('Нерегулируемая цена на февраль'!F5,"AAAAAF//O1o=")</f>
        <v>#VALUE!</v>
      </c>
      <c r="CN1" t="e">
        <f>AND('Нерегулируемая цена на февраль'!G5,"AAAAAF//O1s=")</f>
        <v>#VALUE!</v>
      </c>
      <c r="CO1" t="e">
        <f>AND('Нерегулируемая цена на февраль'!H5,"AAAAAF//O1w=")</f>
        <v>#VALUE!</v>
      </c>
      <c r="CP1" t="e">
        <f>AND('Нерегулируемая цена на февраль'!I5,"AAAAAF//O10=")</f>
        <v>#VALUE!</v>
      </c>
      <c r="CQ1" t="e">
        <f>AND('Нерегулируемая цена на февраль'!J5,"AAAAAF//O14=")</f>
        <v>#VALUE!</v>
      </c>
      <c r="CR1" t="e">
        <f>AND('Нерегулируемая цена на февраль'!K5,"AAAAAF//O18=")</f>
        <v>#VALUE!</v>
      </c>
      <c r="CS1" t="e">
        <f>AND('Нерегулируемая цена на февраль'!L5,"AAAAAF//O2A=")</f>
        <v>#VALUE!</v>
      </c>
      <c r="CT1" t="e">
        <f>AND('Нерегулируемая цена на февраль'!M5,"AAAAAF//O2E=")</f>
        <v>#VALUE!</v>
      </c>
      <c r="CU1" t="e">
        <f>AND('Нерегулируемая цена на февраль'!N5,"AAAAAF//O2I=")</f>
        <v>#VALUE!</v>
      </c>
      <c r="CV1" t="e">
        <f>AND('Нерегулируемая цена на февраль'!O5,"AAAAAF//O2M=")</f>
        <v>#VALUE!</v>
      </c>
      <c r="CW1" t="e">
        <f>AND('Нерегулируемая цена на февраль'!P5,"AAAAAF//O2Q=")</f>
        <v>#VALUE!</v>
      </c>
      <c r="CX1" t="e">
        <f>AND('Нерегулируемая цена на февраль'!Q5,"AAAAAF//O2U=")</f>
        <v>#VALUE!</v>
      </c>
      <c r="CY1" t="e">
        <f>AND('Нерегулируемая цена на февраль'!R5,"AAAAAF//O2Y=")</f>
        <v>#VALUE!</v>
      </c>
      <c r="CZ1" t="e">
        <f>AND('Нерегулируемая цена на февраль'!S5,"AAAAAF//O2c=")</f>
        <v>#VALUE!</v>
      </c>
      <c r="DA1" t="e">
        <f>AND('Нерегулируемая цена на февраль'!T5,"AAAAAF//O2g=")</f>
        <v>#VALUE!</v>
      </c>
      <c r="DB1">
        <f>IF('Нерегулируемая цена на февраль'!6:6,"AAAAAF//O2k=",0)</f>
        <v>0</v>
      </c>
      <c r="DC1" t="e">
        <f>AND('Нерегулируемая цена на февраль'!A6,"AAAAAF//O2o=")</f>
        <v>#VALUE!</v>
      </c>
      <c r="DD1" t="e">
        <f>AND('Нерегулируемая цена на февраль'!B6,"AAAAAF//O2s=")</f>
        <v>#VALUE!</v>
      </c>
      <c r="DE1" t="e">
        <f>AND('Нерегулируемая цена на февраль'!C6,"AAAAAF//O2w=")</f>
        <v>#VALUE!</v>
      </c>
      <c r="DF1" t="e">
        <f>AND('Нерегулируемая цена на февраль'!D6,"AAAAAF//O20=")</f>
        <v>#VALUE!</v>
      </c>
      <c r="DG1" t="e">
        <f>AND('Нерегулируемая цена на февраль'!E6,"AAAAAF//O24=")</f>
        <v>#VALUE!</v>
      </c>
      <c r="DH1" t="e">
        <f>AND('Нерегулируемая цена на февраль'!F6,"AAAAAF//O28=")</f>
        <v>#VALUE!</v>
      </c>
      <c r="DI1" t="e">
        <f>AND('Нерегулируемая цена на февраль'!G6,"AAAAAF//O3A=")</f>
        <v>#VALUE!</v>
      </c>
      <c r="DJ1" t="e">
        <f>AND('Нерегулируемая цена на февраль'!H6,"AAAAAF//O3E=")</f>
        <v>#VALUE!</v>
      </c>
      <c r="DK1" t="e">
        <f>AND('Нерегулируемая цена на февраль'!I6,"AAAAAF//O3I=")</f>
        <v>#VALUE!</v>
      </c>
      <c r="DL1" t="e">
        <f>AND('Нерегулируемая цена на февраль'!J6,"AAAAAF//O3M=")</f>
        <v>#VALUE!</v>
      </c>
      <c r="DM1" t="e">
        <f>AND('Нерегулируемая цена на февраль'!#REF!,"AAAAAF//O3Q=")</f>
        <v>#REF!</v>
      </c>
      <c r="DN1" t="e">
        <f>AND('Нерегулируемая цена на февраль'!L6,"AAAAAF//O3U=")</f>
        <v>#VALUE!</v>
      </c>
      <c r="DO1" t="e">
        <f>AND('Нерегулируемая цена на февраль'!M6,"AAAAAF//O3Y=")</f>
        <v>#VALUE!</v>
      </c>
      <c r="DP1" t="e">
        <f>AND('Нерегулируемая цена на февраль'!N6,"AAAAAF//O3c=")</f>
        <v>#VALUE!</v>
      </c>
      <c r="DQ1" t="e">
        <f>AND('Нерегулируемая цена на февраль'!O6,"AAAAAF//O3g=")</f>
        <v>#VALUE!</v>
      </c>
      <c r="DR1" t="e">
        <f>AND('Нерегулируемая цена на февраль'!P6,"AAAAAF//O3k=")</f>
        <v>#VALUE!</v>
      </c>
      <c r="DS1" t="e">
        <f>AND('Нерегулируемая цена на февраль'!Q6,"AAAAAF//O3o=")</f>
        <v>#VALUE!</v>
      </c>
      <c r="DT1" t="e">
        <f>AND('Нерегулируемая цена на февраль'!R6,"AAAAAF//O3s=")</f>
        <v>#VALUE!</v>
      </c>
      <c r="DU1" t="e">
        <f>AND('Нерегулируемая цена на февраль'!S6,"AAAAAF//O3w=")</f>
        <v>#VALUE!</v>
      </c>
      <c r="DV1" t="e">
        <f>AND('Нерегулируемая цена на февраль'!T6,"AAAAAF//O30=")</f>
        <v>#VALUE!</v>
      </c>
      <c r="DW1">
        <f>IF('Нерегулируемая цена на февраль'!7:7,"AAAAAF//O34=",0)</f>
        <v>0</v>
      </c>
      <c r="DX1" t="e">
        <f>AND('Нерегулируемая цена на февраль'!A7,"AAAAAF//O38=")</f>
        <v>#VALUE!</v>
      </c>
      <c r="DY1" t="e">
        <f>AND('Нерегулируемая цена на февраль'!B7,"AAAAAF//O4A=")</f>
        <v>#VALUE!</v>
      </c>
      <c r="DZ1" t="e">
        <f>AND('Нерегулируемая цена на февраль'!C7,"AAAAAF//O4E=")</f>
        <v>#VALUE!</v>
      </c>
      <c r="EA1" t="e">
        <f>AND('Нерегулируемая цена на февраль'!D7,"AAAAAF//O4I=")</f>
        <v>#VALUE!</v>
      </c>
      <c r="EB1" t="e">
        <f>AND('Нерегулируемая цена на февраль'!E7,"AAAAAF//O4M=")</f>
        <v>#VALUE!</v>
      </c>
      <c r="EC1" t="e">
        <f>AND('Нерегулируемая цена на февраль'!F7,"AAAAAF//O4Q=")</f>
        <v>#VALUE!</v>
      </c>
      <c r="ED1" t="e">
        <f>AND('Нерегулируемая цена на февраль'!G7,"AAAAAF//O4U=")</f>
        <v>#VALUE!</v>
      </c>
      <c r="EE1" t="e">
        <f>AND('Нерегулируемая цена на февраль'!H7,"AAAAAF//O4Y=")</f>
        <v>#VALUE!</v>
      </c>
      <c r="EF1" t="e">
        <f>AND('Нерегулируемая цена на февраль'!I7,"AAAAAF//O4c=")</f>
        <v>#VALUE!</v>
      </c>
      <c r="EG1" t="e">
        <f>AND('Нерегулируемая цена на февраль'!J7,"AAAAAF//O4g=")</f>
        <v>#VALUE!</v>
      </c>
      <c r="EH1" t="e">
        <f>AND('Нерегулируемая цена на февраль'!#REF!,"AAAAAF//O4k=")</f>
        <v>#REF!</v>
      </c>
      <c r="EI1" t="e">
        <f>AND('Нерегулируемая цена на февраль'!L7,"AAAAAF//O4o=")</f>
        <v>#VALUE!</v>
      </c>
      <c r="EJ1" t="e">
        <f>AND('Нерегулируемая цена на февраль'!M7,"AAAAAF//O4s=")</f>
        <v>#VALUE!</v>
      </c>
      <c r="EK1" t="e">
        <f>AND('Нерегулируемая цена на февраль'!N7,"AAAAAF//O4w=")</f>
        <v>#VALUE!</v>
      </c>
      <c r="EL1" t="e">
        <f>AND('Нерегулируемая цена на февраль'!O7,"AAAAAF//O40=")</f>
        <v>#VALUE!</v>
      </c>
      <c r="EM1" t="e">
        <f>AND('Нерегулируемая цена на февраль'!P7,"AAAAAF//O44=")</f>
        <v>#VALUE!</v>
      </c>
      <c r="EN1" t="e">
        <f>AND('Нерегулируемая цена на февраль'!Q7,"AAAAAF//O48=")</f>
        <v>#VALUE!</v>
      </c>
      <c r="EO1" t="e">
        <f>AND('Нерегулируемая цена на февраль'!R7,"AAAAAF//O5A=")</f>
        <v>#VALUE!</v>
      </c>
      <c r="EP1" t="e">
        <f>AND('Нерегулируемая цена на февраль'!S7,"AAAAAF//O5E=")</f>
        <v>#VALUE!</v>
      </c>
      <c r="EQ1" t="e">
        <f>AND('Нерегулируемая цена на февраль'!T7,"AAAAAF//O5I=")</f>
        <v>#VALUE!</v>
      </c>
      <c r="ER1">
        <f>IF('Нерегулируемая цена на февраль'!8:8,"AAAAAF//O5M=",0)</f>
        <v>0</v>
      </c>
      <c r="ES1" t="e">
        <f>AND('Нерегулируемая цена на февраль'!A8,"AAAAAF//O5Q=")</f>
        <v>#VALUE!</v>
      </c>
      <c r="ET1" t="e">
        <f>AND('Нерегулируемая цена на февраль'!B8,"AAAAAF//O5U=")</f>
        <v>#VALUE!</v>
      </c>
      <c r="EU1" t="e">
        <f>AND('Нерегулируемая цена на февраль'!C8,"AAAAAF//O5Y=")</f>
        <v>#VALUE!</v>
      </c>
      <c r="EV1" t="e">
        <f>AND('Нерегулируемая цена на февраль'!D8,"AAAAAF//O5c=")</f>
        <v>#VALUE!</v>
      </c>
      <c r="EW1" t="e">
        <f>AND('Нерегулируемая цена на февраль'!E8,"AAAAAF//O5g=")</f>
        <v>#VALUE!</v>
      </c>
      <c r="EX1" t="e">
        <f>AND('Нерегулируемая цена на февраль'!F8,"AAAAAF//O5k=")</f>
        <v>#VALUE!</v>
      </c>
      <c r="EY1" t="e">
        <f>AND('Нерегулируемая цена на февраль'!G8,"AAAAAF//O5o=")</f>
        <v>#VALUE!</v>
      </c>
      <c r="EZ1" t="e">
        <f>AND('Нерегулируемая цена на февраль'!H8,"AAAAAF//O5s=")</f>
        <v>#VALUE!</v>
      </c>
      <c r="FA1" t="e">
        <f>AND('Нерегулируемая цена на февраль'!I8,"AAAAAF//O5w=")</f>
        <v>#VALUE!</v>
      </c>
      <c r="FB1" t="e">
        <f>AND('Нерегулируемая цена на февраль'!J8,"AAAAAF//O50=")</f>
        <v>#VALUE!</v>
      </c>
      <c r="FC1" t="e">
        <f>AND('Нерегулируемая цена на февраль'!#REF!,"AAAAAF//O54=")</f>
        <v>#REF!</v>
      </c>
      <c r="FD1" t="e">
        <f>AND('Нерегулируемая цена на февраль'!L8,"AAAAAF//O58=")</f>
        <v>#VALUE!</v>
      </c>
      <c r="FE1" t="e">
        <f>AND('Нерегулируемая цена на февраль'!M8,"AAAAAF//O6A=")</f>
        <v>#VALUE!</v>
      </c>
      <c r="FF1" t="e">
        <f>AND('Нерегулируемая цена на февраль'!N8,"AAAAAF//O6E=")</f>
        <v>#VALUE!</v>
      </c>
      <c r="FG1" t="e">
        <f>AND('Нерегулируемая цена на февраль'!O8,"AAAAAF//O6I=")</f>
        <v>#VALUE!</v>
      </c>
      <c r="FH1" t="e">
        <f>AND('Нерегулируемая цена на февраль'!P8,"AAAAAF//O6M=")</f>
        <v>#VALUE!</v>
      </c>
      <c r="FI1" t="e">
        <f>AND('Нерегулируемая цена на февраль'!Q8,"AAAAAF//O6Q=")</f>
        <v>#VALUE!</v>
      </c>
      <c r="FJ1" t="e">
        <f>AND('Нерегулируемая цена на февраль'!R8,"AAAAAF//O6U=")</f>
        <v>#VALUE!</v>
      </c>
      <c r="FK1" t="e">
        <f>AND('Нерегулируемая цена на февраль'!S8,"AAAAAF//O6Y=")</f>
        <v>#VALUE!</v>
      </c>
      <c r="FL1" t="e">
        <f>AND('Нерегулируемая цена на февраль'!T8,"AAAAAF//O6c=")</f>
        <v>#VALUE!</v>
      </c>
      <c r="FM1">
        <f>IF('Нерегулируемая цена на февраль'!9:9,"AAAAAF//O6g=",0)</f>
        <v>0</v>
      </c>
      <c r="FN1" t="e">
        <f>AND('Нерегулируемая цена на февраль'!A9,"AAAAAF//O6k=")</f>
        <v>#VALUE!</v>
      </c>
      <c r="FO1" t="e">
        <f>AND('Нерегулируемая цена на февраль'!B9,"AAAAAF//O6o=")</f>
        <v>#VALUE!</v>
      </c>
      <c r="FP1" t="e">
        <f>AND('Нерегулируемая цена на февраль'!C9,"AAAAAF//O6s=")</f>
        <v>#VALUE!</v>
      </c>
      <c r="FQ1" t="e">
        <f>AND('Нерегулируемая цена на февраль'!D9,"AAAAAF//O6w=")</f>
        <v>#VALUE!</v>
      </c>
      <c r="FR1" t="e">
        <f>AND('Нерегулируемая цена на февраль'!E9,"AAAAAF//O60=")</f>
        <v>#VALUE!</v>
      </c>
      <c r="FS1" t="e">
        <f>AND('Нерегулируемая цена на февраль'!F9,"AAAAAF//O64=")</f>
        <v>#VALUE!</v>
      </c>
      <c r="FT1" t="e">
        <f>AND('Нерегулируемая цена на февраль'!G9,"AAAAAF//O68=")</f>
        <v>#VALUE!</v>
      </c>
      <c r="FU1" t="e">
        <f>AND('Нерегулируемая цена на февраль'!H9,"AAAAAF//O7A=")</f>
        <v>#VALUE!</v>
      </c>
      <c r="FV1" t="e">
        <f>AND('Нерегулируемая цена на февраль'!I9,"AAAAAF//O7E=")</f>
        <v>#VALUE!</v>
      </c>
      <c r="FW1" t="e">
        <f>AND('Нерегулируемая цена на февраль'!J9,"AAAAAF//O7I=")</f>
        <v>#VALUE!</v>
      </c>
      <c r="FX1" t="e">
        <f>AND('Нерегулируемая цена на февраль'!#REF!,"AAAAAF//O7M=")</f>
        <v>#REF!</v>
      </c>
      <c r="FY1" t="e">
        <f>AND('Нерегулируемая цена на февраль'!L9,"AAAAAF//O7Q=")</f>
        <v>#VALUE!</v>
      </c>
      <c r="FZ1" t="e">
        <f>AND('Нерегулируемая цена на февраль'!M9,"AAAAAF//O7U=")</f>
        <v>#VALUE!</v>
      </c>
      <c r="GA1" t="e">
        <f>AND('Нерегулируемая цена на февраль'!N9,"AAAAAF//O7Y=")</f>
        <v>#VALUE!</v>
      </c>
      <c r="GB1" t="e">
        <f>AND('Нерегулируемая цена на февраль'!O9,"AAAAAF//O7c=")</f>
        <v>#VALUE!</v>
      </c>
      <c r="GC1" t="e">
        <f>AND('Нерегулируемая цена на февраль'!P9,"AAAAAF//O7g=")</f>
        <v>#VALUE!</v>
      </c>
      <c r="GD1" t="e">
        <f>AND('Нерегулируемая цена на февраль'!Q9,"AAAAAF//O7k=")</f>
        <v>#VALUE!</v>
      </c>
      <c r="GE1" t="e">
        <f>AND('Нерегулируемая цена на февраль'!R9,"AAAAAF//O7o=")</f>
        <v>#VALUE!</v>
      </c>
      <c r="GF1" t="e">
        <f>AND('Нерегулируемая цена на февраль'!S9,"AAAAAF//O7s=")</f>
        <v>#VALUE!</v>
      </c>
      <c r="GG1" t="e">
        <f>AND('Нерегулируемая цена на февраль'!T9,"AAAAAF//O7w=")</f>
        <v>#VALUE!</v>
      </c>
      <c r="GH1">
        <f>IF('Нерегулируемая цена на февраль'!10:10,"AAAAAF//O70=",0)</f>
        <v>0</v>
      </c>
      <c r="GI1" t="e">
        <f>AND('Нерегулируемая цена на февраль'!A10,"AAAAAF//O74=")</f>
        <v>#VALUE!</v>
      </c>
      <c r="GJ1" t="e">
        <f>AND('Нерегулируемая цена на февраль'!B10,"AAAAAF//O78=")</f>
        <v>#VALUE!</v>
      </c>
      <c r="GK1" t="e">
        <f>AND('Нерегулируемая цена на февраль'!C10,"AAAAAF//O8A=")</f>
        <v>#VALUE!</v>
      </c>
      <c r="GL1" t="e">
        <f>AND('Нерегулируемая цена на февраль'!D10,"AAAAAF//O8E=")</f>
        <v>#VALUE!</v>
      </c>
      <c r="GM1" t="e">
        <f>AND('Нерегулируемая цена на февраль'!E10,"AAAAAF//O8I=")</f>
        <v>#VALUE!</v>
      </c>
      <c r="GN1" t="e">
        <f>AND('Нерегулируемая цена на февраль'!F10,"AAAAAF//O8M=")</f>
        <v>#VALUE!</v>
      </c>
      <c r="GO1" t="e">
        <f>AND('Нерегулируемая цена на февраль'!G10,"AAAAAF//O8Q=")</f>
        <v>#VALUE!</v>
      </c>
      <c r="GP1" t="e">
        <f>AND('Нерегулируемая цена на февраль'!H10,"AAAAAF//O8U=")</f>
        <v>#VALUE!</v>
      </c>
      <c r="GQ1" t="e">
        <f>AND('Нерегулируемая цена на февраль'!I10,"AAAAAF//O8Y=")</f>
        <v>#VALUE!</v>
      </c>
      <c r="GR1" t="e">
        <f>AND('Нерегулируемая цена на февраль'!J10,"AAAAAF//O8c=")</f>
        <v>#VALUE!</v>
      </c>
      <c r="GS1" t="e">
        <f>AND('Нерегулируемая цена на февраль'!#REF!,"AAAAAF//O8g=")</f>
        <v>#REF!</v>
      </c>
      <c r="GT1" t="e">
        <f>AND('Нерегулируемая цена на февраль'!L10,"AAAAAF//O8k=")</f>
        <v>#VALUE!</v>
      </c>
      <c r="GU1" t="e">
        <f>AND('Нерегулируемая цена на февраль'!M10,"AAAAAF//O8o=")</f>
        <v>#VALUE!</v>
      </c>
      <c r="GV1" t="e">
        <f>AND('Нерегулируемая цена на февраль'!N10,"AAAAAF//O8s=")</f>
        <v>#VALUE!</v>
      </c>
      <c r="GW1" t="e">
        <f>AND('Нерегулируемая цена на февраль'!O10,"AAAAAF//O8w=")</f>
        <v>#VALUE!</v>
      </c>
      <c r="GX1" t="e">
        <f>AND('Нерегулируемая цена на февраль'!P10,"AAAAAF//O80=")</f>
        <v>#VALUE!</v>
      </c>
      <c r="GY1" t="e">
        <f>AND('Нерегулируемая цена на февраль'!Q10,"AAAAAF//O84=")</f>
        <v>#VALUE!</v>
      </c>
      <c r="GZ1" t="e">
        <f>AND('Нерегулируемая цена на февраль'!R10,"AAAAAF//O88=")</f>
        <v>#VALUE!</v>
      </c>
      <c r="HA1" t="e">
        <f>AND('Нерегулируемая цена на февраль'!S10,"AAAAAF//O9A=")</f>
        <v>#VALUE!</v>
      </c>
      <c r="HB1" t="e">
        <f>AND('Нерегулируемая цена на февраль'!T10,"AAAAAF//O9E=")</f>
        <v>#VALUE!</v>
      </c>
      <c r="HC1">
        <f>IF('Нерегулируемая цена на февраль'!11:11,"AAAAAF//O9I=",0)</f>
        <v>0</v>
      </c>
      <c r="HD1" t="e">
        <f>AND('Нерегулируемая цена на февраль'!A11,"AAAAAF//O9M=")</f>
        <v>#VALUE!</v>
      </c>
      <c r="HE1" t="e">
        <f>AND('Нерегулируемая цена на февраль'!B11,"AAAAAF//O9Q=")</f>
        <v>#VALUE!</v>
      </c>
      <c r="HF1" t="e">
        <f>AND('Нерегулируемая цена на февраль'!C11,"AAAAAF//O9U=")</f>
        <v>#VALUE!</v>
      </c>
      <c r="HG1" t="e">
        <f>AND('Нерегулируемая цена на февраль'!D11,"AAAAAF//O9Y=")</f>
        <v>#VALUE!</v>
      </c>
      <c r="HH1" t="e">
        <f>AND('Нерегулируемая цена на февраль'!E11,"AAAAAF//O9c=")</f>
        <v>#VALUE!</v>
      </c>
      <c r="HI1" t="e">
        <f>AND('Нерегулируемая цена на февраль'!F11,"AAAAAF//O9g=")</f>
        <v>#VALUE!</v>
      </c>
      <c r="HJ1" t="e">
        <f>AND('Нерегулируемая цена на февраль'!G11,"AAAAAF//O9k=")</f>
        <v>#VALUE!</v>
      </c>
      <c r="HK1" t="e">
        <f>AND('Нерегулируемая цена на февраль'!H11,"AAAAAF//O9o=")</f>
        <v>#VALUE!</v>
      </c>
      <c r="HL1" t="e">
        <f>AND('Нерегулируемая цена на февраль'!I11,"AAAAAF//O9s=")</f>
        <v>#VALUE!</v>
      </c>
      <c r="HM1" t="e">
        <f>AND('Нерегулируемая цена на февраль'!J11,"AAAAAF//O9w=")</f>
        <v>#VALUE!</v>
      </c>
      <c r="HN1" t="e">
        <f>AND('Нерегулируемая цена на февраль'!#REF!,"AAAAAF//O90=")</f>
        <v>#REF!</v>
      </c>
      <c r="HO1" t="e">
        <f>AND('Нерегулируемая цена на февраль'!L11,"AAAAAF//O94=")</f>
        <v>#VALUE!</v>
      </c>
      <c r="HP1" t="e">
        <f>AND('Нерегулируемая цена на февраль'!M11,"AAAAAF//O98=")</f>
        <v>#VALUE!</v>
      </c>
      <c r="HQ1" t="e">
        <f>AND('Нерегулируемая цена на февраль'!N11,"AAAAAF//O+A=")</f>
        <v>#VALUE!</v>
      </c>
      <c r="HR1" t="e">
        <f>AND('Нерегулируемая цена на февраль'!O11,"AAAAAF//O+E=")</f>
        <v>#VALUE!</v>
      </c>
      <c r="HS1" t="e">
        <f>AND('Нерегулируемая цена на февраль'!P11,"AAAAAF//O+I=")</f>
        <v>#VALUE!</v>
      </c>
      <c r="HT1" t="e">
        <f>AND('Нерегулируемая цена на февраль'!Q11,"AAAAAF//O+M=")</f>
        <v>#VALUE!</v>
      </c>
      <c r="HU1" t="e">
        <f>AND('Нерегулируемая цена на февраль'!R11,"AAAAAF//O+Q=")</f>
        <v>#VALUE!</v>
      </c>
      <c r="HV1" t="e">
        <f>AND('Нерегулируемая цена на февраль'!S11,"AAAAAF//O+U=")</f>
        <v>#VALUE!</v>
      </c>
      <c r="HW1" t="e">
        <f>AND('Нерегулируемая цена на февраль'!T11,"AAAAAF//O+Y=")</f>
        <v>#VALUE!</v>
      </c>
      <c r="HX1">
        <f>IF('Нерегулируемая цена на февраль'!12:12,"AAAAAF//O+c=",0)</f>
        <v>0</v>
      </c>
      <c r="HY1" t="e">
        <f>AND('Нерегулируемая цена на февраль'!A12,"AAAAAF//O+g=")</f>
        <v>#VALUE!</v>
      </c>
      <c r="HZ1" t="e">
        <f>AND('Нерегулируемая цена на февраль'!B12,"AAAAAF//O+k=")</f>
        <v>#VALUE!</v>
      </c>
      <c r="IA1" t="e">
        <f>AND('Нерегулируемая цена на февраль'!C12,"AAAAAF//O+o=")</f>
        <v>#VALUE!</v>
      </c>
      <c r="IB1" t="e">
        <f>AND('Нерегулируемая цена на февраль'!D12,"AAAAAF//O+s=")</f>
        <v>#VALUE!</v>
      </c>
      <c r="IC1" t="e">
        <f>AND('Нерегулируемая цена на февраль'!E12,"AAAAAF//O+w=")</f>
        <v>#VALUE!</v>
      </c>
      <c r="ID1" t="e">
        <f>AND('Нерегулируемая цена на февраль'!F12,"AAAAAF//O+0=")</f>
        <v>#VALUE!</v>
      </c>
      <c r="IE1" t="e">
        <f>AND('Нерегулируемая цена на февраль'!G12,"AAAAAF//O+4=")</f>
        <v>#VALUE!</v>
      </c>
      <c r="IF1" t="e">
        <f>AND('Нерегулируемая цена на февраль'!H12,"AAAAAF//O+8=")</f>
        <v>#VALUE!</v>
      </c>
      <c r="IG1" t="e">
        <f>AND('Нерегулируемая цена на февраль'!I12,"AAAAAF//O/A=")</f>
        <v>#VALUE!</v>
      </c>
      <c r="IH1" t="e">
        <f>AND('Нерегулируемая цена на февраль'!J12,"AAAAAF//O/E=")</f>
        <v>#VALUE!</v>
      </c>
      <c r="II1" t="e">
        <f>AND('Нерегулируемая цена на февраль'!#REF!,"AAAAAF//O/I=")</f>
        <v>#REF!</v>
      </c>
      <c r="IJ1" t="e">
        <f>AND('Нерегулируемая цена на февраль'!L12,"AAAAAF//O/M=")</f>
        <v>#VALUE!</v>
      </c>
      <c r="IK1" t="e">
        <f>AND('Нерегулируемая цена на февраль'!M12,"AAAAAF//O/Q=")</f>
        <v>#VALUE!</v>
      </c>
      <c r="IL1" t="e">
        <f>AND('Нерегулируемая цена на февраль'!N12,"AAAAAF//O/U=")</f>
        <v>#VALUE!</v>
      </c>
      <c r="IM1" t="e">
        <f>AND('Нерегулируемая цена на февраль'!O12,"AAAAAF//O/Y=")</f>
        <v>#VALUE!</v>
      </c>
      <c r="IN1" t="e">
        <f>AND('Нерегулируемая цена на февраль'!P12,"AAAAAF//O/c=")</f>
        <v>#VALUE!</v>
      </c>
      <c r="IO1" t="e">
        <f>AND('Нерегулируемая цена на февраль'!Q12,"AAAAAF//O/g=")</f>
        <v>#VALUE!</v>
      </c>
      <c r="IP1" t="e">
        <f>AND('Нерегулируемая цена на февраль'!R12,"AAAAAF//O/k=")</f>
        <v>#VALUE!</v>
      </c>
      <c r="IQ1" t="e">
        <f>AND('Нерегулируемая цена на февраль'!S12,"AAAAAF//O/o=")</f>
        <v>#VALUE!</v>
      </c>
      <c r="IR1" t="e">
        <f>AND('Нерегулируемая цена на февраль'!T12,"AAAAAF//O/s=")</f>
        <v>#VALUE!</v>
      </c>
      <c r="IS1">
        <f>IF('Нерегулируемая цена на февраль'!13:13,"AAAAAF//O/w=",0)</f>
        <v>0</v>
      </c>
      <c r="IT1" t="e">
        <f>AND('Нерегулируемая цена на февраль'!A13,"AAAAAF//O/0=")</f>
        <v>#VALUE!</v>
      </c>
      <c r="IU1" t="e">
        <f>AND('Нерегулируемая цена на февраль'!B13,"AAAAAF//O/4=")</f>
        <v>#VALUE!</v>
      </c>
      <c r="IV1" t="e">
        <f>AND('Нерегулируемая цена на февраль'!C13,"AAAAAF//O/8=")</f>
        <v>#VALUE!</v>
      </c>
    </row>
    <row r="2" spans="1:256" ht="12.75">
      <c r="A2" t="e">
        <f>AND('Нерегулируемая цена на февраль'!D13,"AAAAAH7u8QA=")</f>
        <v>#VALUE!</v>
      </c>
      <c r="B2" t="e">
        <f>AND('Нерегулируемая цена на февраль'!E13,"AAAAAH7u8QE=")</f>
        <v>#VALUE!</v>
      </c>
      <c r="C2" t="e">
        <f>AND('Нерегулируемая цена на февраль'!F13,"AAAAAH7u8QI=")</f>
        <v>#VALUE!</v>
      </c>
      <c r="D2" t="e">
        <f>AND('Нерегулируемая цена на февраль'!G13,"AAAAAH7u8QM=")</f>
        <v>#VALUE!</v>
      </c>
      <c r="E2" t="e">
        <f>AND('Нерегулируемая цена на февраль'!H13,"AAAAAH7u8QQ=")</f>
        <v>#VALUE!</v>
      </c>
      <c r="F2" t="e">
        <f>AND('Нерегулируемая цена на февраль'!I13,"AAAAAH7u8QU=")</f>
        <v>#VALUE!</v>
      </c>
      <c r="G2" t="e">
        <f>AND('Нерегулируемая цена на февраль'!J13,"AAAAAH7u8QY=")</f>
        <v>#VALUE!</v>
      </c>
      <c r="H2" t="e">
        <f>AND('Нерегулируемая цена на февраль'!K13,"AAAAAH7u8Qc=")</f>
        <v>#VALUE!</v>
      </c>
      <c r="I2" t="e">
        <f>AND('Нерегулируемая цена на февраль'!L13,"AAAAAH7u8Qg=")</f>
        <v>#VALUE!</v>
      </c>
      <c r="J2" t="e">
        <f>AND('Нерегулируемая цена на февраль'!M13,"AAAAAH7u8Qk=")</f>
        <v>#VALUE!</v>
      </c>
      <c r="K2" t="e">
        <f>AND('Нерегулируемая цена на февраль'!N13,"AAAAAH7u8Qo=")</f>
        <v>#VALUE!</v>
      </c>
      <c r="L2" t="e">
        <f>AND('Нерегулируемая цена на февраль'!O13,"AAAAAH7u8Qs=")</f>
        <v>#VALUE!</v>
      </c>
      <c r="M2" t="e">
        <f>AND('Нерегулируемая цена на февраль'!P13,"AAAAAH7u8Qw=")</f>
        <v>#VALUE!</v>
      </c>
      <c r="N2" t="e">
        <f>AND('Нерегулируемая цена на февраль'!Q13,"AAAAAH7u8Q0=")</f>
        <v>#VALUE!</v>
      </c>
      <c r="O2" t="e">
        <f>AND('Нерегулируемая цена на февраль'!R13,"AAAAAH7u8Q4=")</f>
        <v>#VALUE!</v>
      </c>
      <c r="P2" t="e">
        <f>AND('Нерегулируемая цена на февраль'!S13,"AAAAAH7u8Q8=")</f>
        <v>#VALUE!</v>
      </c>
      <c r="Q2" t="e">
        <f>AND('Нерегулируемая цена на февраль'!T13,"AAAAAH7u8RA=")</f>
        <v>#VALUE!</v>
      </c>
      <c r="R2">
        <f>IF('Нерегулируемая цена на февраль'!14:14,"AAAAAH7u8RE=",0)</f>
        <v>0</v>
      </c>
      <c r="S2" t="e">
        <f>AND('Нерегулируемая цена на февраль'!A14,"AAAAAH7u8RI=")</f>
        <v>#VALUE!</v>
      </c>
      <c r="T2" t="e">
        <f>AND('Нерегулируемая цена на февраль'!B14,"AAAAAH7u8RM=")</f>
        <v>#VALUE!</v>
      </c>
      <c r="U2" t="e">
        <f>AND('Нерегулируемая цена на февраль'!C14,"AAAAAH7u8RQ=")</f>
        <v>#VALUE!</v>
      </c>
      <c r="V2" t="e">
        <f>AND('Нерегулируемая цена на февраль'!D14,"AAAAAH7u8RU=")</f>
        <v>#VALUE!</v>
      </c>
      <c r="W2" t="e">
        <f>AND('Нерегулируемая цена на февраль'!E14,"AAAAAH7u8RY=")</f>
        <v>#VALUE!</v>
      </c>
      <c r="X2" t="e">
        <f>AND('Нерегулируемая цена на февраль'!F14,"AAAAAH7u8Rc=")</f>
        <v>#VALUE!</v>
      </c>
      <c r="Y2" t="e">
        <f>AND('Нерегулируемая цена на февраль'!G14,"AAAAAH7u8Rg=")</f>
        <v>#VALUE!</v>
      </c>
      <c r="Z2" t="e">
        <f>AND('Нерегулируемая цена на февраль'!H14,"AAAAAH7u8Rk=")</f>
        <v>#VALUE!</v>
      </c>
      <c r="AA2" t="e">
        <f>AND('Нерегулируемая цена на февраль'!I14,"AAAAAH7u8Ro=")</f>
        <v>#VALUE!</v>
      </c>
      <c r="AB2" t="e">
        <f>AND('Нерегулируемая цена на февраль'!J14,"AAAAAH7u8Rs=")</f>
        <v>#VALUE!</v>
      </c>
      <c r="AC2" t="e">
        <f>AND('Нерегулируемая цена на февраль'!K6,"AAAAAH7u8Rw=")</f>
        <v>#VALUE!</v>
      </c>
      <c r="AD2" t="e">
        <f>AND('Нерегулируемая цена на февраль'!L14,"AAAAAH7u8R0=")</f>
        <v>#VALUE!</v>
      </c>
      <c r="AE2" t="e">
        <f>AND('Нерегулируемая цена на февраль'!M14,"AAAAAH7u8R4=")</f>
        <v>#VALUE!</v>
      </c>
      <c r="AF2" t="e">
        <f>AND('Нерегулируемая цена на февраль'!N14,"AAAAAH7u8R8=")</f>
        <v>#VALUE!</v>
      </c>
      <c r="AG2" t="e">
        <f>AND('Нерегулируемая цена на февраль'!O14,"AAAAAH7u8SA=")</f>
        <v>#VALUE!</v>
      </c>
      <c r="AH2" t="e">
        <f>AND('Нерегулируемая цена на февраль'!P14,"AAAAAH7u8SE=")</f>
        <v>#VALUE!</v>
      </c>
      <c r="AI2" t="e">
        <f>AND('Нерегулируемая цена на февраль'!Q14,"AAAAAH7u8SI=")</f>
        <v>#VALUE!</v>
      </c>
      <c r="AJ2" t="e">
        <f>AND('Нерегулируемая цена на февраль'!R14,"AAAAAH7u8SM=")</f>
        <v>#VALUE!</v>
      </c>
      <c r="AK2" t="e">
        <f>AND('Нерегулируемая цена на февраль'!S14,"AAAAAH7u8SQ=")</f>
        <v>#VALUE!</v>
      </c>
      <c r="AL2" t="e">
        <f>AND('Нерегулируемая цена на февраль'!T14,"AAAAAH7u8SU=")</f>
        <v>#VALUE!</v>
      </c>
      <c r="AM2">
        <f>IF('Нерегулируемая цена на февраль'!15:15,"AAAAAH7u8SY=",0)</f>
        <v>0</v>
      </c>
      <c r="AN2" t="e">
        <f>AND('Нерегулируемая цена на февраль'!A15,"AAAAAH7u8Sc=")</f>
        <v>#VALUE!</v>
      </c>
      <c r="AO2" t="e">
        <f>AND('Нерегулируемая цена на февраль'!B15,"AAAAAH7u8Sg=")</f>
        <v>#VALUE!</v>
      </c>
      <c r="AP2" t="e">
        <f>AND('Нерегулируемая цена на февраль'!C15,"AAAAAH7u8Sk=")</f>
        <v>#VALUE!</v>
      </c>
      <c r="AQ2" t="e">
        <f>AND('Нерегулируемая цена на февраль'!D15,"AAAAAH7u8So=")</f>
        <v>#VALUE!</v>
      </c>
      <c r="AR2" t="e">
        <f>AND('Нерегулируемая цена на февраль'!E15,"AAAAAH7u8Ss=")</f>
        <v>#VALUE!</v>
      </c>
      <c r="AS2" t="e">
        <f>AND('Нерегулируемая цена на февраль'!F15,"AAAAAH7u8Sw=")</f>
        <v>#VALUE!</v>
      </c>
      <c r="AT2" t="e">
        <f>AND('Нерегулируемая цена на февраль'!G15,"AAAAAH7u8S0=")</f>
        <v>#VALUE!</v>
      </c>
      <c r="AU2" t="e">
        <f>AND('Нерегулируемая цена на февраль'!H15,"AAAAAH7u8S4=")</f>
        <v>#VALUE!</v>
      </c>
      <c r="AV2" t="e">
        <f>AND('Нерегулируемая цена на февраль'!I15,"AAAAAH7u8S8=")</f>
        <v>#VALUE!</v>
      </c>
      <c r="AW2" t="e">
        <f>AND('Нерегулируемая цена на февраль'!J15,"AAAAAH7u8TA=")</f>
        <v>#VALUE!</v>
      </c>
      <c r="AX2" t="e">
        <f>AND('Нерегулируемая цена на февраль'!K7,"AAAAAH7u8TE=")</f>
        <v>#VALUE!</v>
      </c>
      <c r="AY2" t="e">
        <f>AND('Нерегулируемая цена на февраль'!L15,"AAAAAH7u8TI=")</f>
        <v>#VALUE!</v>
      </c>
      <c r="AZ2" t="e">
        <f>AND('Нерегулируемая цена на февраль'!M15,"AAAAAH7u8TM=")</f>
        <v>#VALUE!</v>
      </c>
      <c r="BA2" t="e">
        <f>AND('Нерегулируемая цена на февраль'!N15,"AAAAAH7u8TQ=")</f>
        <v>#VALUE!</v>
      </c>
      <c r="BB2" t="e">
        <f>AND('Нерегулируемая цена на февраль'!O15,"AAAAAH7u8TU=")</f>
        <v>#VALUE!</v>
      </c>
      <c r="BC2" t="e">
        <f>AND('Нерегулируемая цена на февраль'!P15,"AAAAAH7u8TY=")</f>
        <v>#VALUE!</v>
      </c>
      <c r="BD2" t="e">
        <f>AND('Нерегулируемая цена на февраль'!Q15,"AAAAAH7u8Tc=")</f>
        <v>#VALUE!</v>
      </c>
      <c r="BE2" t="e">
        <f>AND('Нерегулируемая цена на февраль'!R15,"AAAAAH7u8Tg=")</f>
        <v>#VALUE!</v>
      </c>
      <c r="BF2" t="e">
        <f>AND('Нерегулируемая цена на февраль'!S15,"AAAAAH7u8Tk=")</f>
        <v>#VALUE!</v>
      </c>
      <c r="BG2" t="e">
        <f>AND('Нерегулируемая цена на февраль'!T15,"AAAAAH7u8To=")</f>
        <v>#VALUE!</v>
      </c>
      <c r="BH2">
        <f>IF('Нерегулируемая цена на февраль'!16:16,"AAAAAH7u8Ts=",0)</f>
        <v>0</v>
      </c>
      <c r="BI2" t="e">
        <f>AND('Нерегулируемая цена на февраль'!A16,"AAAAAH7u8Tw=")</f>
        <v>#VALUE!</v>
      </c>
      <c r="BJ2" t="e">
        <f>AND('Нерегулируемая цена на февраль'!B16,"AAAAAH7u8T0=")</f>
        <v>#VALUE!</v>
      </c>
      <c r="BK2" t="e">
        <f>AND('Нерегулируемая цена на февраль'!C16,"AAAAAH7u8T4=")</f>
        <v>#VALUE!</v>
      </c>
      <c r="BL2" t="e">
        <f>AND('Нерегулируемая цена на февраль'!D16,"AAAAAH7u8T8=")</f>
        <v>#VALUE!</v>
      </c>
      <c r="BM2" t="e">
        <f>AND('Нерегулируемая цена на февраль'!E16,"AAAAAH7u8UA=")</f>
        <v>#VALUE!</v>
      </c>
      <c r="BN2" t="e">
        <f>AND('Нерегулируемая цена на февраль'!F16,"AAAAAH7u8UE=")</f>
        <v>#VALUE!</v>
      </c>
      <c r="BO2" t="e">
        <f>AND('Нерегулируемая цена на февраль'!G16,"AAAAAH7u8UI=")</f>
        <v>#VALUE!</v>
      </c>
      <c r="BP2" t="e">
        <f>AND('Нерегулируемая цена на февраль'!H16,"AAAAAH7u8UM=")</f>
        <v>#VALUE!</v>
      </c>
      <c r="BQ2" t="e">
        <f>AND('Нерегулируемая цена на февраль'!I16,"AAAAAH7u8UQ=")</f>
        <v>#VALUE!</v>
      </c>
      <c r="BR2" t="e">
        <f>AND('Нерегулируемая цена на февраль'!J16,"AAAAAH7u8UU=")</f>
        <v>#VALUE!</v>
      </c>
      <c r="BS2" t="e">
        <f>AND('Нерегулируемая цена на февраль'!K8,"AAAAAH7u8UY=")</f>
        <v>#VALUE!</v>
      </c>
      <c r="BT2" t="e">
        <f>AND('Нерегулируемая цена на февраль'!L16,"AAAAAH7u8Uc=")</f>
        <v>#VALUE!</v>
      </c>
      <c r="BU2" t="e">
        <f>AND('Нерегулируемая цена на февраль'!M16,"AAAAAH7u8Ug=")</f>
        <v>#VALUE!</v>
      </c>
      <c r="BV2" t="e">
        <f>AND('Нерегулируемая цена на февраль'!N16,"AAAAAH7u8Uk=")</f>
        <v>#VALUE!</v>
      </c>
      <c r="BW2" t="e">
        <f>AND('Нерегулируемая цена на февраль'!O16,"AAAAAH7u8Uo=")</f>
        <v>#VALUE!</v>
      </c>
      <c r="BX2" t="e">
        <f>AND('Нерегулируемая цена на февраль'!P16,"AAAAAH7u8Us=")</f>
        <v>#VALUE!</v>
      </c>
      <c r="BY2" t="e">
        <f>AND('Нерегулируемая цена на февраль'!Q16,"AAAAAH7u8Uw=")</f>
        <v>#VALUE!</v>
      </c>
      <c r="BZ2" t="e">
        <f>AND('Нерегулируемая цена на февраль'!R16,"AAAAAH7u8U0=")</f>
        <v>#VALUE!</v>
      </c>
      <c r="CA2" t="e">
        <f>AND('Нерегулируемая цена на февраль'!S16,"AAAAAH7u8U4=")</f>
        <v>#VALUE!</v>
      </c>
      <c r="CB2" t="e">
        <f>AND('Нерегулируемая цена на февраль'!T16,"AAAAAH7u8U8=")</f>
        <v>#VALUE!</v>
      </c>
      <c r="CC2">
        <f>IF('Нерегулируемая цена на февраль'!17:17,"AAAAAH7u8VA=",0)</f>
        <v>0</v>
      </c>
      <c r="CD2" t="e">
        <f>AND('Нерегулируемая цена на февраль'!A17,"AAAAAH7u8VE=")</f>
        <v>#VALUE!</v>
      </c>
      <c r="CE2" t="e">
        <f>AND('Нерегулируемая цена на февраль'!B17,"AAAAAH7u8VI=")</f>
        <v>#VALUE!</v>
      </c>
      <c r="CF2" t="e">
        <f>AND('Нерегулируемая цена на февраль'!C17,"AAAAAH7u8VM=")</f>
        <v>#VALUE!</v>
      </c>
      <c r="CG2" t="e">
        <f>AND('Нерегулируемая цена на февраль'!D17,"AAAAAH7u8VQ=")</f>
        <v>#VALUE!</v>
      </c>
      <c r="CH2" t="e">
        <f>AND('Нерегулируемая цена на февраль'!E17,"AAAAAH7u8VU=")</f>
        <v>#VALUE!</v>
      </c>
      <c r="CI2" t="e">
        <f>AND('Нерегулируемая цена на февраль'!F17,"AAAAAH7u8VY=")</f>
        <v>#VALUE!</v>
      </c>
      <c r="CJ2" t="e">
        <f>AND('Нерегулируемая цена на февраль'!G17,"AAAAAH7u8Vc=")</f>
        <v>#VALUE!</v>
      </c>
      <c r="CK2" t="e">
        <f>AND('Нерегулируемая цена на февраль'!H17,"AAAAAH7u8Vg=")</f>
        <v>#VALUE!</v>
      </c>
      <c r="CL2" t="e">
        <f>AND('Нерегулируемая цена на февраль'!I17,"AAAAAH7u8Vk=")</f>
        <v>#VALUE!</v>
      </c>
      <c r="CM2" t="e">
        <f>AND('Нерегулируемая цена на февраль'!J17,"AAAAAH7u8Vo=")</f>
        <v>#VALUE!</v>
      </c>
      <c r="CN2" t="e">
        <f>AND('Нерегулируемая цена на февраль'!K9,"AAAAAH7u8Vs=")</f>
        <v>#VALUE!</v>
      </c>
      <c r="CO2" t="e">
        <f>AND('Нерегулируемая цена на февраль'!L17,"AAAAAH7u8Vw=")</f>
        <v>#VALUE!</v>
      </c>
      <c r="CP2" t="e">
        <f>AND('Нерегулируемая цена на февраль'!M17,"AAAAAH7u8V0=")</f>
        <v>#VALUE!</v>
      </c>
      <c r="CQ2" t="e">
        <f>AND('Нерегулируемая цена на февраль'!N17,"AAAAAH7u8V4=")</f>
        <v>#VALUE!</v>
      </c>
      <c r="CR2" t="e">
        <f>AND('Нерегулируемая цена на февраль'!O17,"AAAAAH7u8V8=")</f>
        <v>#VALUE!</v>
      </c>
      <c r="CS2" t="e">
        <f>AND('Нерегулируемая цена на февраль'!P17,"AAAAAH7u8WA=")</f>
        <v>#VALUE!</v>
      </c>
      <c r="CT2" t="e">
        <f>AND('Нерегулируемая цена на февраль'!Q17,"AAAAAH7u8WE=")</f>
        <v>#VALUE!</v>
      </c>
      <c r="CU2" t="e">
        <f>AND('Нерегулируемая цена на февраль'!R17,"AAAAAH7u8WI=")</f>
        <v>#VALUE!</v>
      </c>
      <c r="CV2" t="e">
        <f>AND('Нерегулируемая цена на февраль'!S17,"AAAAAH7u8WM=")</f>
        <v>#VALUE!</v>
      </c>
      <c r="CW2" t="e">
        <f>AND('Нерегулируемая цена на февраль'!T17,"AAAAAH7u8WQ=")</f>
        <v>#VALUE!</v>
      </c>
      <c r="CX2">
        <f>IF('Нерегулируемая цена на февраль'!18:18,"AAAAAH7u8WU=",0)</f>
        <v>0</v>
      </c>
      <c r="CY2" t="e">
        <f>AND('Нерегулируемая цена на февраль'!A18,"AAAAAH7u8WY=")</f>
        <v>#VALUE!</v>
      </c>
      <c r="CZ2" t="e">
        <f>AND('Нерегулируемая цена на февраль'!B18,"AAAAAH7u8Wc=")</f>
        <v>#VALUE!</v>
      </c>
      <c r="DA2" t="e">
        <f>AND('Нерегулируемая цена на февраль'!C18,"AAAAAH7u8Wg=")</f>
        <v>#VALUE!</v>
      </c>
      <c r="DB2" t="e">
        <f>AND('Нерегулируемая цена на февраль'!D18,"AAAAAH7u8Wk=")</f>
        <v>#VALUE!</v>
      </c>
      <c r="DC2" t="e">
        <f>AND('Нерегулируемая цена на февраль'!E18,"AAAAAH7u8Wo=")</f>
        <v>#VALUE!</v>
      </c>
      <c r="DD2" t="e">
        <f>AND('Нерегулируемая цена на февраль'!F18,"AAAAAH7u8Ws=")</f>
        <v>#VALUE!</v>
      </c>
      <c r="DE2" t="e">
        <f>AND('Нерегулируемая цена на февраль'!G18,"AAAAAH7u8Ww=")</f>
        <v>#VALUE!</v>
      </c>
      <c r="DF2" t="e">
        <f>AND('Нерегулируемая цена на февраль'!H18,"AAAAAH7u8W0=")</f>
        <v>#VALUE!</v>
      </c>
      <c r="DG2" t="e">
        <f>AND('Нерегулируемая цена на февраль'!I18,"AAAAAH7u8W4=")</f>
        <v>#VALUE!</v>
      </c>
      <c r="DH2" t="e">
        <f>AND('Нерегулируемая цена на февраль'!J18,"AAAAAH7u8W8=")</f>
        <v>#VALUE!</v>
      </c>
      <c r="DI2" t="e">
        <f>AND('Нерегулируемая цена на февраль'!K10,"AAAAAH7u8XA=")</f>
        <v>#VALUE!</v>
      </c>
      <c r="DJ2" t="e">
        <f>AND('Нерегулируемая цена на февраль'!L18,"AAAAAH7u8XE=")</f>
        <v>#VALUE!</v>
      </c>
      <c r="DK2" t="e">
        <f>AND('Нерегулируемая цена на февраль'!M18,"AAAAAH7u8XI=")</f>
        <v>#VALUE!</v>
      </c>
      <c r="DL2" t="e">
        <f>AND('Нерегулируемая цена на февраль'!N18,"AAAAAH7u8XM=")</f>
        <v>#VALUE!</v>
      </c>
      <c r="DM2" t="e">
        <f>AND('Нерегулируемая цена на февраль'!O18,"AAAAAH7u8XQ=")</f>
        <v>#VALUE!</v>
      </c>
      <c r="DN2" t="e">
        <f>AND('Нерегулируемая цена на февраль'!P18,"AAAAAH7u8XU=")</f>
        <v>#VALUE!</v>
      </c>
      <c r="DO2" t="e">
        <f>AND('Нерегулируемая цена на февраль'!Q18,"AAAAAH7u8XY=")</f>
        <v>#VALUE!</v>
      </c>
      <c r="DP2" t="e">
        <f>AND('Нерегулируемая цена на февраль'!R18,"AAAAAH7u8Xc=")</f>
        <v>#VALUE!</v>
      </c>
      <c r="DQ2" t="e">
        <f>AND('Нерегулируемая цена на февраль'!S18,"AAAAAH7u8Xg=")</f>
        <v>#VALUE!</v>
      </c>
      <c r="DR2" t="e">
        <f>AND('Нерегулируемая цена на февраль'!T18,"AAAAAH7u8Xk=")</f>
        <v>#VALUE!</v>
      </c>
      <c r="DS2">
        <f>IF('Нерегулируемая цена на февраль'!19:19,"AAAAAH7u8Xo=",0)</f>
        <v>0</v>
      </c>
      <c r="DT2" t="e">
        <f>AND('Нерегулируемая цена на февраль'!A19,"AAAAAH7u8Xs=")</f>
        <v>#VALUE!</v>
      </c>
      <c r="DU2" t="e">
        <f>AND('Нерегулируемая цена на февраль'!B19,"AAAAAH7u8Xw=")</f>
        <v>#VALUE!</v>
      </c>
      <c r="DV2" t="e">
        <f>AND('Нерегулируемая цена на февраль'!C19,"AAAAAH7u8X0=")</f>
        <v>#VALUE!</v>
      </c>
      <c r="DW2" t="e">
        <f>AND('Нерегулируемая цена на февраль'!D19,"AAAAAH7u8X4=")</f>
        <v>#VALUE!</v>
      </c>
      <c r="DX2" t="e">
        <f>AND('Нерегулируемая цена на февраль'!E19,"AAAAAH7u8X8=")</f>
        <v>#VALUE!</v>
      </c>
      <c r="DY2" t="e">
        <f>AND('Нерегулируемая цена на февраль'!F19,"AAAAAH7u8YA=")</f>
        <v>#VALUE!</v>
      </c>
      <c r="DZ2" t="e">
        <f>AND('Нерегулируемая цена на февраль'!G19,"AAAAAH7u8YE=")</f>
        <v>#VALUE!</v>
      </c>
      <c r="EA2" t="e">
        <f>AND('Нерегулируемая цена на февраль'!H19,"AAAAAH7u8YI=")</f>
        <v>#VALUE!</v>
      </c>
      <c r="EB2" t="e">
        <f>AND('Нерегулируемая цена на февраль'!I19,"AAAAAH7u8YM=")</f>
        <v>#VALUE!</v>
      </c>
      <c r="EC2" t="e">
        <f>AND('Нерегулируемая цена на февраль'!J19,"AAAAAH7u8YQ=")</f>
        <v>#VALUE!</v>
      </c>
      <c r="ED2" t="e">
        <f>AND('Нерегулируемая цена на февраль'!K11,"AAAAAH7u8YU=")</f>
        <v>#VALUE!</v>
      </c>
      <c r="EE2" t="e">
        <f>AND('Нерегулируемая цена на февраль'!L19,"AAAAAH7u8YY=")</f>
        <v>#VALUE!</v>
      </c>
      <c r="EF2" t="e">
        <f>AND('Нерегулируемая цена на февраль'!M19,"AAAAAH7u8Yc=")</f>
        <v>#VALUE!</v>
      </c>
      <c r="EG2" t="e">
        <f>AND('Нерегулируемая цена на февраль'!N19,"AAAAAH7u8Yg=")</f>
        <v>#VALUE!</v>
      </c>
      <c r="EH2" t="e">
        <f>AND('Нерегулируемая цена на февраль'!O19,"AAAAAH7u8Yk=")</f>
        <v>#VALUE!</v>
      </c>
      <c r="EI2" t="e">
        <f>AND('Нерегулируемая цена на февраль'!P19,"AAAAAH7u8Yo=")</f>
        <v>#VALUE!</v>
      </c>
      <c r="EJ2" t="e">
        <f>AND('Нерегулируемая цена на февраль'!Q19,"AAAAAH7u8Ys=")</f>
        <v>#VALUE!</v>
      </c>
      <c r="EK2" t="e">
        <f>AND('Нерегулируемая цена на февраль'!R19,"AAAAAH7u8Yw=")</f>
        <v>#VALUE!</v>
      </c>
      <c r="EL2" t="e">
        <f>AND('Нерегулируемая цена на февраль'!S19,"AAAAAH7u8Y0=")</f>
        <v>#VALUE!</v>
      </c>
      <c r="EM2" t="e">
        <f>AND('Нерегулируемая цена на февраль'!T19,"AAAAAH7u8Y4=")</f>
        <v>#VALUE!</v>
      </c>
      <c r="EN2">
        <f>IF('Нерегулируемая цена на февраль'!20:20,"AAAAAH7u8Y8=",0)</f>
        <v>0</v>
      </c>
      <c r="EO2" t="e">
        <f>AND('Нерегулируемая цена на февраль'!A20,"AAAAAH7u8ZA=")</f>
        <v>#VALUE!</v>
      </c>
      <c r="EP2" t="e">
        <f>AND('Нерегулируемая цена на февраль'!B20,"AAAAAH7u8ZE=")</f>
        <v>#VALUE!</v>
      </c>
      <c r="EQ2" t="e">
        <f>AND('Нерегулируемая цена на февраль'!C20,"AAAAAH7u8ZI=")</f>
        <v>#VALUE!</v>
      </c>
      <c r="ER2" t="e">
        <f>AND('Нерегулируемая цена на февраль'!D20,"AAAAAH7u8ZM=")</f>
        <v>#VALUE!</v>
      </c>
      <c r="ES2" t="e">
        <f>AND('Нерегулируемая цена на февраль'!E20,"AAAAAH7u8ZQ=")</f>
        <v>#VALUE!</v>
      </c>
      <c r="ET2" t="e">
        <f>AND('Нерегулируемая цена на февраль'!F20,"AAAAAH7u8ZU=")</f>
        <v>#VALUE!</v>
      </c>
      <c r="EU2" t="e">
        <f>AND('Нерегулируемая цена на февраль'!G20,"AAAAAH7u8ZY=")</f>
        <v>#VALUE!</v>
      </c>
      <c r="EV2" t="e">
        <f>AND('Нерегулируемая цена на февраль'!H20,"AAAAAH7u8Zc=")</f>
        <v>#VALUE!</v>
      </c>
      <c r="EW2" t="e">
        <f>AND('Нерегулируемая цена на февраль'!I20,"AAAAAH7u8Zg=")</f>
        <v>#VALUE!</v>
      </c>
      <c r="EX2" t="e">
        <f>AND('Нерегулируемая цена на февраль'!J20,"AAAAAH7u8Zk=")</f>
        <v>#VALUE!</v>
      </c>
      <c r="EY2" t="e">
        <f>AND('Нерегулируемая цена на февраль'!K12,"AAAAAH7u8Zo=")</f>
        <v>#VALUE!</v>
      </c>
      <c r="EZ2" t="e">
        <f>AND('Нерегулируемая цена на февраль'!L20,"AAAAAH7u8Zs=")</f>
        <v>#VALUE!</v>
      </c>
      <c r="FA2" t="e">
        <f>AND('Нерегулируемая цена на февраль'!M20,"AAAAAH7u8Zw=")</f>
        <v>#VALUE!</v>
      </c>
      <c r="FB2" t="e">
        <f>AND('Нерегулируемая цена на февраль'!N20,"AAAAAH7u8Z0=")</f>
        <v>#VALUE!</v>
      </c>
      <c r="FC2" t="e">
        <f>AND('Нерегулируемая цена на февраль'!O20,"AAAAAH7u8Z4=")</f>
        <v>#VALUE!</v>
      </c>
      <c r="FD2" t="e">
        <f>AND('Нерегулируемая цена на февраль'!P20,"AAAAAH7u8Z8=")</f>
        <v>#VALUE!</v>
      </c>
      <c r="FE2" t="e">
        <f>AND('Нерегулируемая цена на февраль'!Q20,"AAAAAH7u8aA=")</f>
        <v>#VALUE!</v>
      </c>
      <c r="FF2" t="e">
        <f>AND('Нерегулируемая цена на февраль'!R20,"AAAAAH7u8aE=")</f>
        <v>#VALUE!</v>
      </c>
      <c r="FG2" t="e">
        <f>AND('Нерегулируемая цена на февраль'!S20,"AAAAAH7u8aI=")</f>
        <v>#VALUE!</v>
      </c>
      <c r="FH2" t="e">
        <f>AND('Нерегулируемая цена на февраль'!T20,"AAAAAH7u8aM=")</f>
        <v>#VALUE!</v>
      </c>
      <c r="FI2">
        <f>IF('Нерегулируемая цена на февраль'!21:21,"AAAAAH7u8aQ=",0)</f>
        <v>0</v>
      </c>
      <c r="FJ2" t="e">
        <f>AND('Нерегулируемая цена на февраль'!A21,"AAAAAH7u8aU=")</f>
        <v>#VALUE!</v>
      </c>
      <c r="FK2" t="e">
        <f>AND('Нерегулируемая цена на февраль'!B21,"AAAAAH7u8aY=")</f>
        <v>#VALUE!</v>
      </c>
      <c r="FL2" t="e">
        <f>AND('Нерегулируемая цена на февраль'!C21,"AAAAAH7u8ac=")</f>
        <v>#VALUE!</v>
      </c>
      <c r="FM2" t="e">
        <f>AND('Нерегулируемая цена на февраль'!D21,"AAAAAH7u8ag=")</f>
        <v>#VALUE!</v>
      </c>
      <c r="FN2" t="e">
        <f>AND('Нерегулируемая цена на февраль'!E21,"AAAAAH7u8ak=")</f>
        <v>#VALUE!</v>
      </c>
      <c r="FO2" t="e">
        <f>AND('Нерегулируемая цена на февраль'!F21,"AAAAAH7u8ao=")</f>
        <v>#VALUE!</v>
      </c>
      <c r="FP2" t="e">
        <f>AND('Нерегулируемая цена на февраль'!G21,"AAAAAH7u8as=")</f>
        <v>#VALUE!</v>
      </c>
      <c r="FQ2">
        <f>IF('Нерегулируемая цена на февраль'!22:22,"AAAAAH7u8aw=",0)</f>
        <v>0</v>
      </c>
      <c r="FR2" t="e">
        <f>AND('Нерегулируемая цена на февраль'!A22,"AAAAAH7u8a0=")</f>
        <v>#VALUE!</v>
      </c>
      <c r="FS2" t="e">
        <f>AND('Нерегулируемая цена на февраль'!B22,"AAAAAH7u8a4=")</f>
        <v>#VALUE!</v>
      </c>
      <c r="FT2" t="e">
        <f>AND('Нерегулируемая цена на февраль'!C22,"AAAAAH7u8a8=")</f>
        <v>#VALUE!</v>
      </c>
      <c r="FU2" t="e">
        <f>AND('Нерегулируемая цена на февраль'!D22,"AAAAAH7u8bA=")</f>
        <v>#VALUE!</v>
      </c>
      <c r="FV2" t="e">
        <f>AND('Нерегулируемая цена на февраль'!E22,"AAAAAH7u8bE=")</f>
        <v>#VALUE!</v>
      </c>
      <c r="FW2" t="e">
        <f>AND('Нерегулируемая цена на февраль'!F22,"AAAAAH7u8bI=")</f>
        <v>#VALUE!</v>
      </c>
      <c r="FX2" t="e">
        <f>AND('Нерегулируемая цена на февраль'!G22,"AAAAAH7u8bM=")</f>
        <v>#VALUE!</v>
      </c>
      <c r="FY2">
        <f>IF('Нерегулируемая цена на февраль'!23:23,"AAAAAH7u8bQ=",0)</f>
        <v>0</v>
      </c>
      <c r="FZ2" t="e">
        <f>AND('Нерегулируемая цена на февраль'!A23,"AAAAAH7u8bU=")</f>
        <v>#VALUE!</v>
      </c>
      <c r="GA2" t="e">
        <f>AND('Нерегулируемая цена на февраль'!B23,"AAAAAH7u8bY=")</f>
        <v>#VALUE!</v>
      </c>
      <c r="GB2" t="e">
        <f>AND('Нерегулируемая цена на февраль'!C23,"AAAAAH7u8bc=")</f>
        <v>#VALUE!</v>
      </c>
      <c r="GC2" t="e">
        <f>AND('Нерегулируемая цена на февраль'!D23,"AAAAAH7u8bg=")</f>
        <v>#VALUE!</v>
      </c>
      <c r="GD2" t="e">
        <f>AND('Нерегулируемая цена на февраль'!E23,"AAAAAH7u8bk=")</f>
        <v>#VALUE!</v>
      </c>
      <c r="GE2" t="e">
        <f>AND('Нерегулируемая цена на февраль'!F23,"AAAAAH7u8bo=")</f>
        <v>#VALUE!</v>
      </c>
      <c r="GF2" t="e">
        <f>AND('Нерегулируемая цена на февраль'!G23,"AAAAAH7u8bs=")</f>
        <v>#VALUE!</v>
      </c>
      <c r="GG2">
        <f>IF('Нерегулируемая цена на февраль'!24:24,"AAAAAH7u8bw=",0)</f>
        <v>0</v>
      </c>
      <c r="GH2" t="e">
        <f>AND('Нерегулируемая цена на февраль'!A24,"AAAAAH7u8b0=")</f>
        <v>#VALUE!</v>
      </c>
      <c r="GI2" t="e">
        <f>AND('Нерегулируемая цена на февраль'!B24,"AAAAAH7u8b4=")</f>
        <v>#VALUE!</v>
      </c>
      <c r="GJ2" t="e">
        <f>AND('Нерегулируемая цена на февраль'!C24,"AAAAAH7u8b8=")</f>
        <v>#VALUE!</v>
      </c>
      <c r="GK2" t="e">
        <f>AND('Нерегулируемая цена на февраль'!D24,"AAAAAH7u8cA=")</f>
        <v>#VALUE!</v>
      </c>
      <c r="GL2" t="e">
        <f>AND('Нерегулируемая цена на февраль'!E24,"AAAAAH7u8cE=")</f>
        <v>#VALUE!</v>
      </c>
      <c r="GM2" t="e">
        <f>AND('Нерегулируемая цена на февраль'!F24,"AAAAAH7u8cI=")</f>
        <v>#VALUE!</v>
      </c>
      <c r="GN2" t="e">
        <f>AND('Нерегулируемая цена на февраль'!G24,"AAAAAH7u8cM=")</f>
        <v>#VALUE!</v>
      </c>
      <c r="GO2">
        <f>IF('Нерегулируемая цена на февраль'!25:25,"AAAAAH7u8cQ=",0)</f>
        <v>0</v>
      </c>
      <c r="GP2" t="e">
        <f>AND('Нерегулируемая цена на февраль'!A25,"AAAAAH7u8cU=")</f>
        <v>#VALUE!</v>
      </c>
      <c r="GQ2" t="e">
        <f>AND('Нерегулируемая цена на февраль'!B25,"AAAAAH7u8cY=")</f>
        <v>#VALUE!</v>
      </c>
      <c r="GR2" t="e">
        <f>AND('Нерегулируемая цена на февраль'!C25,"AAAAAH7u8cc=")</f>
        <v>#VALUE!</v>
      </c>
      <c r="GS2" t="e">
        <f>AND('Нерегулируемая цена на февраль'!D25,"AAAAAH7u8cg=")</f>
        <v>#VALUE!</v>
      </c>
      <c r="GT2" t="e">
        <f>AND('Нерегулируемая цена на февраль'!E25,"AAAAAH7u8ck=")</f>
        <v>#VALUE!</v>
      </c>
      <c r="GU2" t="e">
        <f>AND('Нерегулируемая цена на февраль'!F25,"AAAAAH7u8co=")</f>
        <v>#VALUE!</v>
      </c>
      <c r="GV2" t="e">
        <f>AND('Нерегулируемая цена на февраль'!G25,"AAAAAH7u8cs=")</f>
        <v>#VALUE!</v>
      </c>
      <c r="GW2">
        <f>IF('Нерегулируемая цена на февраль'!26:26,"AAAAAH7u8cw=",0)</f>
        <v>0</v>
      </c>
      <c r="GX2" t="e">
        <f>AND('Нерегулируемая цена на февраль'!A26,"AAAAAH7u8c0=")</f>
        <v>#VALUE!</v>
      </c>
      <c r="GY2" t="e">
        <f>AND('Нерегулируемая цена на февраль'!B26,"AAAAAH7u8c4=")</f>
        <v>#VALUE!</v>
      </c>
      <c r="GZ2" t="e">
        <f>AND('Нерегулируемая цена на февраль'!C26,"AAAAAH7u8c8=")</f>
        <v>#VALUE!</v>
      </c>
      <c r="HA2" t="e">
        <f>AND('Нерегулируемая цена на февраль'!D26,"AAAAAH7u8dA=")</f>
        <v>#VALUE!</v>
      </c>
      <c r="HB2" t="e">
        <f>AND('Нерегулируемая цена на февраль'!E26,"AAAAAH7u8dE=")</f>
        <v>#VALUE!</v>
      </c>
      <c r="HC2" t="e">
        <f>AND('Нерегулируемая цена на февраль'!F26,"AAAAAH7u8dI=")</f>
        <v>#VALUE!</v>
      </c>
      <c r="HD2" t="e">
        <f>AND('Нерегулируемая цена на февраль'!G26,"AAAAAH7u8dM=")</f>
        <v>#VALUE!</v>
      </c>
      <c r="HE2">
        <f>IF('Нерегулируемая цена на февраль'!27:27,"AAAAAH7u8dQ=",0)</f>
        <v>0</v>
      </c>
      <c r="HF2" t="e">
        <f>AND('Нерегулируемая цена на февраль'!A27,"AAAAAH7u8dU=")</f>
        <v>#VALUE!</v>
      </c>
      <c r="HG2" t="e">
        <f>AND('Нерегулируемая цена на февраль'!B27,"AAAAAH7u8dY=")</f>
        <v>#VALUE!</v>
      </c>
      <c r="HH2" t="e">
        <f>AND('Нерегулируемая цена на февраль'!C27,"AAAAAH7u8dc=")</f>
        <v>#VALUE!</v>
      </c>
      <c r="HI2" t="e">
        <f>AND('Нерегулируемая цена на февраль'!D27,"AAAAAH7u8dg=")</f>
        <v>#VALUE!</v>
      </c>
      <c r="HJ2" t="e">
        <f>AND('Нерегулируемая цена на февраль'!E27,"AAAAAH7u8dk=")</f>
        <v>#VALUE!</v>
      </c>
      <c r="HK2" t="e">
        <f>AND('Нерегулируемая цена на февраль'!F27,"AAAAAH7u8do=")</f>
        <v>#VALUE!</v>
      </c>
      <c r="HL2" t="e">
        <f>AND('Нерегулируемая цена на февраль'!G27,"AAAAAH7u8ds=")</f>
        <v>#VALUE!</v>
      </c>
      <c r="HM2">
        <f>IF('Нерегулируемая цена на февраль'!28:28,"AAAAAH7u8dw=",0)</f>
        <v>0</v>
      </c>
      <c r="HN2" t="e">
        <f>AND('Нерегулируемая цена на февраль'!A28,"AAAAAH7u8d0=")</f>
        <v>#VALUE!</v>
      </c>
      <c r="HO2" t="e">
        <f>AND('Нерегулируемая цена на февраль'!B28,"AAAAAH7u8d4=")</f>
        <v>#VALUE!</v>
      </c>
      <c r="HP2" t="e">
        <f>AND('Нерегулируемая цена на февраль'!C28,"AAAAAH7u8d8=")</f>
        <v>#VALUE!</v>
      </c>
      <c r="HQ2" t="e">
        <f>AND('Нерегулируемая цена на февраль'!D28,"AAAAAH7u8eA=")</f>
        <v>#VALUE!</v>
      </c>
      <c r="HR2" t="e">
        <f>AND('Нерегулируемая цена на февраль'!E28,"AAAAAH7u8eE=")</f>
        <v>#VALUE!</v>
      </c>
      <c r="HS2" t="e">
        <f>AND('Нерегулируемая цена на февраль'!F28,"AAAAAH7u8eI=")</f>
        <v>#VALUE!</v>
      </c>
      <c r="HT2" t="e">
        <f>AND('Нерегулируемая цена на февраль'!G28,"AAAAAH7u8eM=")</f>
        <v>#VALUE!</v>
      </c>
      <c r="HU2">
        <f>IF('Нерегулируемая цена на февраль'!29:29,"AAAAAH7u8eQ=",0)</f>
        <v>0</v>
      </c>
      <c r="HV2" t="e">
        <f>AND('Нерегулируемая цена на февраль'!A29,"AAAAAH7u8eU=")</f>
        <v>#VALUE!</v>
      </c>
      <c r="HW2" t="e">
        <f>AND('Нерегулируемая цена на февраль'!B29,"AAAAAH7u8eY=")</f>
        <v>#VALUE!</v>
      </c>
      <c r="HX2" t="e">
        <f>AND('Нерегулируемая цена на февраль'!C29,"AAAAAH7u8ec=")</f>
        <v>#VALUE!</v>
      </c>
      <c r="HY2" t="e">
        <f>AND('Нерегулируемая цена на февраль'!D29,"AAAAAH7u8eg=")</f>
        <v>#VALUE!</v>
      </c>
      <c r="HZ2" t="e">
        <f>AND('Нерегулируемая цена на февраль'!E29,"AAAAAH7u8ek=")</f>
        <v>#VALUE!</v>
      </c>
      <c r="IA2" t="e">
        <f>AND('Нерегулируемая цена на февраль'!F29,"AAAAAH7u8eo=")</f>
        <v>#VALUE!</v>
      </c>
      <c r="IB2" t="e">
        <f>AND('Нерегулируемая цена на февраль'!G29,"AAAAAH7u8es=")</f>
        <v>#VALUE!</v>
      </c>
      <c r="IC2">
        <f>IF('Нерегулируемая цена на февраль'!30:30,"AAAAAH7u8ew=",0)</f>
        <v>0</v>
      </c>
      <c r="ID2" t="e">
        <f>AND('Нерегулируемая цена на февраль'!A30,"AAAAAH7u8e0=")</f>
        <v>#VALUE!</v>
      </c>
      <c r="IE2" t="e">
        <f>AND('Нерегулируемая цена на февраль'!B30,"AAAAAH7u8e4=")</f>
        <v>#VALUE!</v>
      </c>
      <c r="IF2" t="e">
        <f>AND('Нерегулируемая цена на февраль'!C30,"AAAAAH7u8e8=")</f>
        <v>#VALUE!</v>
      </c>
      <c r="IG2" t="e">
        <f>AND('Нерегулируемая цена на февраль'!D30,"AAAAAH7u8fA=")</f>
        <v>#VALUE!</v>
      </c>
      <c r="IH2" t="e">
        <f>AND('Нерегулируемая цена на февраль'!E30,"AAAAAH7u8fE=")</f>
        <v>#VALUE!</v>
      </c>
      <c r="II2" t="e">
        <f>AND('Нерегулируемая цена на февраль'!F30,"AAAAAH7u8fI=")</f>
        <v>#VALUE!</v>
      </c>
      <c r="IJ2" t="e">
        <f>AND('Нерегулируемая цена на февраль'!G30,"AAAAAH7u8fM=")</f>
        <v>#VALUE!</v>
      </c>
      <c r="IK2">
        <f>IF('Нерегулируемая цена на февраль'!31:31,"AAAAAH7u8fQ=",0)</f>
        <v>0</v>
      </c>
      <c r="IL2" t="e">
        <f>AND('Нерегулируемая цена на февраль'!A31,"AAAAAH7u8fU=")</f>
        <v>#VALUE!</v>
      </c>
      <c r="IM2" t="e">
        <f>AND('Нерегулируемая цена на февраль'!B31,"AAAAAH7u8fY=")</f>
        <v>#VALUE!</v>
      </c>
      <c r="IN2" t="e">
        <f>AND('Нерегулируемая цена на февраль'!C31,"AAAAAH7u8fc=")</f>
        <v>#VALUE!</v>
      </c>
      <c r="IO2" t="e">
        <f>AND('Нерегулируемая цена на февраль'!D31,"AAAAAH7u8fg=")</f>
        <v>#VALUE!</v>
      </c>
      <c r="IP2" t="e">
        <f>AND('Нерегулируемая цена на февраль'!E31,"AAAAAH7u8fk=")</f>
        <v>#VALUE!</v>
      </c>
      <c r="IQ2" t="e">
        <f>AND('Нерегулируемая цена на февраль'!F31,"AAAAAH7u8fo=")</f>
        <v>#VALUE!</v>
      </c>
      <c r="IR2" t="e">
        <f>AND('Нерегулируемая цена на февраль'!G31,"AAAAAH7u8fs=")</f>
        <v>#VALUE!</v>
      </c>
      <c r="IS2">
        <f>IF('Нерегулируемая цена на февраль'!32:32,"AAAAAH7u8fw=",0)</f>
        <v>0</v>
      </c>
      <c r="IT2" t="e">
        <f>AND('Нерегулируемая цена на февраль'!A32,"AAAAAH7u8f0=")</f>
        <v>#VALUE!</v>
      </c>
      <c r="IU2" t="e">
        <f>AND('Нерегулируемая цена на февраль'!B32,"AAAAAH7u8f4=")</f>
        <v>#VALUE!</v>
      </c>
      <c r="IV2" t="e">
        <f>AND('Нерегулируемая цена на февраль'!C32,"AAAAAH7u8f8=")</f>
        <v>#VALUE!</v>
      </c>
    </row>
    <row r="3" spans="1:56" ht="12.75">
      <c r="A3" t="e">
        <f>AND('Нерегулируемая цена на февраль'!D32,"AAAAAHeelgA=")</f>
        <v>#VALUE!</v>
      </c>
      <c r="B3" t="e">
        <f>AND('Нерегулируемая цена на февраль'!E32,"AAAAAHeelgE=")</f>
        <v>#VALUE!</v>
      </c>
      <c r="C3" t="e">
        <f>AND('Нерегулируемая цена на февраль'!F32,"AAAAAHeelgI=")</f>
        <v>#VALUE!</v>
      </c>
      <c r="D3" t="e">
        <f>AND('Нерегулируемая цена на февраль'!G32,"AAAAAHeelgM=")</f>
        <v>#VALUE!</v>
      </c>
      <c r="E3">
        <f>IF('Нерегулируемая цена на февраль'!33:33,"AAAAAHeelgQ=",0)</f>
        <v>0</v>
      </c>
      <c r="F3" t="e">
        <f>AND('Нерегулируемая цена на февраль'!A33,"AAAAAHeelgU=")</f>
        <v>#VALUE!</v>
      </c>
      <c r="G3" t="e">
        <f>AND('Нерегулируемая цена на февраль'!B33,"AAAAAHeelgY=")</f>
        <v>#VALUE!</v>
      </c>
      <c r="H3" t="e">
        <f>AND('Нерегулируемая цена на февраль'!C33,"AAAAAHeelgc=")</f>
        <v>#VALUE!</v>
      </c>
      <c r="I3" t="e">
        <f>AND('Нерегулируемая цена на февраль'!D33,"AAAAAHeelgg=")</f>
        <v>#VALUE!</v>
      </c>
      <c r="J3" t="e">
        <f>AND('Нерегулируемая цена на февраль'!E33,"AAAAAHeelgk=")</f>
        <v>#VALUE!</v>
      </c>
      <c r="K3" t="e">
        <f>AND('Нерегулируемая цена на февраль'!F33,"AAAAAHeelgo=")</f>
        <v>#VALUE!</v>
      </c>
      <c r="L3" t="e">
        <f>AND('Нерегулируемая цена на февраль'!G33,"AAAAAHeelgs=")</f>
        <v>#VALUE!</v>
      </c>
      <c r="M3">
        <f>IF('Нерегулируемая цена на февраль'!34:34,"AAAAAHeelgw=",0)</f>
        <v>0</v>
      </c>
      <c r="N3" t="e">
        <f>AND('Нерегулируемая цена на февраль'!A34,"AAAAAHeelg0=")</f>
        <v>#VALUE!</v>
      </c>
      <c r="O3" t="e">
        <f>AND('Нерегулируемая цена на февраль'!B34,"AAAAAHeelg4=")</f>
        <v>#VALUE!</v>
      </c>
      <c r="P3" t="e">
        <f>AND('Нерегулируемая цена на февраль'!C34,"AAAAAHeelg8=")</f>
        <v>#VALUE!</v>
      </c>
      <c r="Q3" t="e">
        <f>AND('Нерегулируемая цена на февраль'!D34,"AAAAAHeelhA=")</f>
        <v>#VALUE!</v>
      </c>
      <c r="R3" t="e">
        <f>AND('Нерегулируемая цена на февраль'!E34,"AAAAAHeelhE=")</f>
        <v>#VALUE!</v>
      </c>
      <c r="S3" t="e">
        <f>AND('Нерегулируемая цена на февраль'!F34,"AAAAAHeelhI=")</f>
        <v>#VALUE!</v>
      </c>
      <c r="T3" t="e">
        <f>AND('Нерегулируемая цена на февраль'!G34,"AAAAAHeelhM=")</f>
        <v>#VALUE!</v>
      </c>
      <c r="U3">
        <f>IF('Нерегулируемая цена на февраль'!35:35,"AAAAAHeelhQ=",0)</f>
        <v>0</v>
      </c>
      <c r="V3" t="e">
        <f>AND('Нерегулируемая цена на февраль'!A35,"AAAAAHeelhU=")</f>
        <v>#VALUE!</v>
      </c>
      <c r="W3" t="e">
        <f>AND('Нерегулируемая цена на февраль'!B35,"AAAAAHeelhY=")</f>
        <v>#VALUE!</v>
      </c>
      <c r="X3" t="e">
        <f>AND('Нерегулируемая цена на февраль'!C35,"AAAAAHeelhc=")</f>
        <v>#VALUE!</v>
      </c>
      <c r="Y3" t="e">
        <f>AND('Нерегулируемая цена на февраль'!D35,"AAAAAHeelhg=")</f>
        <v>#VALUE!</v>
      </c>
      <c r="Z3" t="e">
        <f>AND('Нерегулируемая цена на февраль'!E35,"AAAAAHeelhk=")</f>
        <v>#VALUE!</v>
      </c>
      <c r="AA3" t="e">
        <f>AND('Нерегулируемая цена на февраль'!F35,"AAAAAHeelho=")</f>
        <v>#VALUE!</v>
      </c>
      <c r="AB3" t="e">
        <f>AND('Нерегулируемая цена на февраль'!G35,"AAAAAHeelhs=")</f>
        <v>#VALUE!</v>
      </c>
      <c r="AC3">
        <f>IF('Нерегулируемая цена на февраль'!36:36,"AAAAAHeelhw=",0)</f>
        <v>0</v>
      </c>
      <c r="AD3" t="e">
        <f>AND('Нерегулируемая цена на февраль'!A36,"AAAAAHeelh0=")</f>
        <v>#VALUE!</v>
      </c>
      <c r="AE3" t="e">
        <f>AND('Нерегулируемая цена на февраль'!B36,"AAAAAHeelh4=")</f>
        <v>#VALUE!</v>
      </c>
      <c r="AF3" t="e">
        <f>AND('Нерегулируемая цена на февраль'!C36,"AAAAAHeelh8=")</f>
        <v>#VALUE!</v>
      </c>
      <c r="AG3" t="e">
        <f>AND('Нерегулируемая цена на февраль'!D36,"AAAAAHeeliA=")</f>
        <v>#VALUE!</v>
      </c>
      <c r="AH3" t="e">
        <f>AND('Нерегулируемая цена на февраль'!E36,"AAAAAHeeliE=")</f>
        <v>#VALUE!</v>
      </c>
      <c r="AI3" t="e">
        <f>AND('Нерегулируемая цена на февраль'!F36,"AAAAAHeeliI=")</f>
        <v>#VALUE!</v>
      </c>
      <c r="AJ3" t="e">
        <f>AND('Нерегулируемая цена на февраль'!G36,"AAAAAHeeliM=")</f>
        <v>#VALUE!</v>
      </c>
      <c r="AK3">
        <f>IF('Нерегулируемая цена на февраль'!A:A,"AAAAAHeeliQ=",0)</f>
        <v>0</v>
      </c>
      <c r="AL3">
        <f>IF('Нерегулируемая цена на февраль'!B:B,"AAAAAHeeliU=",0)</f>
        <v>0</v>
      </c>
      <c r="AM3">
        <f>IF('Нерегулируемая цена на февраль'!C:C,"AAAAAHeeliY=",0)</f>
        <v>0</v>
      </c>
      <c r="AN3">
        <f>IF('Нерегулируемая цена на февраль'!D:D,"AAAAAHeelic=",0)</f>
        <v>0</v>
      </c>
      <c r="AO3">
        <f>IF('Нерегулируемая цена на февраль'!E:E,"AAAAAHeelig=",0)</f>
        <v>0</v>
      </c>
      <c r="AP3">
        <f>IF('Нерегулируемая цена на февраль'!F:F,"AAAAAHeelik=",0)</f>
        <v>0</v>
      </c>
      <c r="AQ3">
        <f>IF('Нерегулируемая цена на февраль'!G:G,"AAAAAHeelio=",0)</f>
        <v>0</v>
      </c>
      <c r="AR3">
        <f>IF('Нерегулируемая цена на февраль'!H:H,"AAAAAHeelis=",0)</f>
        <v>0</v>
      </c>
      <c r="AS3">
        <f>IF('Нерегулируемая цена на февраль'!I:I,"AAAAAHeeliw=",0)</f>
        <v>0</v>
      </c>
      <c r="AT3">
        <f>IF('Нерегулируемая цена на февраль'!J:J,"AAAAAHeeli0=",0)</f>
        <v>0</v>
      </c>
      <c r="AU3">
        <f>IF('Нерегулируемая цена на февраль'!K:K,"AAAAAHeeli4=",0)</f>
        <v>0</v>
      </c>
      <c r="AV3">
        <f>IF('Нерегулируемая цена на февраль'!L:L,"AAAAAHeeli8=",0)</f>
        <v>0</v>
      </c>
      <c r="AW3">
        <f>IF('Нерегулируемая цена на февраль'!M:M,"AAAAAHeeljA=",0)</f>
        <v>0</v>
      </c>
      <c r="AX3">
        <f>IF('Нерегулируемая цена на февраль'!N:N,"AAAAAHeeljE=",0)</f>
        <v>0</v>
      </c>
      <c r="AY3">
        <f>IF('Нерегулируемая цена на февраль'!O:O,"AAAAAHeeljI=",0)</f>
        <v>0</v>
      </c>
      <c r="AZ3">
        <f>IF('Нерегулируемая цена на февраль'!P:P,"AAAAAHeeljM=",0)</f>
        <v>0</v>
      </c>
      <c r="BA3">
        <f>IF('Нерегулируемая цена на февраль'!Q:Q,"AAAAAHeeljQ=",0)</f>
        <v>0</v>
      </c>
      <c r="BB3">
        <f>IF('Нерегулируемая цена на февраль'!R:R,"AAAAAHeeljU=",0)</f>
        <v>0</v>
      </c>
      <c r="BC3">
        <f>IF('Нерегулируемая цена на февраль'!S:S,"AAAAAHeeljY=",0)</f>
        <v>0</v>
      </c>
      <c r="BD3">
        <f>IF('Нерегулируемая цена на февраль'!T:T,"AAAAAHeeljc=",0)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2012-02-27T02:43:50Z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